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lona/Desktop/"/>
    </mc:Choice>
  </mc:AlternateContent>
  <xr:revisionPtr revIDLastSave="0" documentId="8_{C5FC142E-D497-3E4F-93B3-2F32EB3C006A}" xr6:coauthVersionLast="45" xr6:coauthVersionMax="45" xr10:uidLastSave="{00000000-0000-0000-0000-000000000000}"/>
  <bookViews>
    <workbookView xWindow="13080" yWindow="460" windowWidth="15720" windowHeight="16920" xr2:uid="{00000000-000D-0000-FFFF-FFFF00000000}"/>
  </bookViews>
  <sheets>
    <sheet name="CONSOLIDADO" sheetId="1" r:id="rId1"/>
    <sheet name="grupo 1" sheetId="2" r:id="rId2"/>
    <sheet name="grupo 2" sheetId="3" r:id="rId3"/>
    <sheet name="grupo 3" sheetId="4" r:id="rId4"/>
    <sheet name="grupo 4" sheetId="5" r:id="rId5"/>
    <sheet name="grupo 5" sheetId="6" r:id="rId6"/>
    <sheet name="grupo 6" sheetId="7" r:id="rId7"/>
  </sheets>
  <calcPr calcId="191029"/>
  <pivotCaches>
    <pivotCache cacheId="10" r:id="rId8"/>
    <pivotCache cacheId="15" r:id="rId9"/>
    <pivotCache cacheId="20" r:id="rId10"/>
    <pivotCache cacheId="25" r:id="rId11"/>
    <pivotCache cacheId="30" r:id="rId12"/>
    <pivotCache cacheId="35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0" i="7" l="1"/>
  <c r="K70" i="7"/>
  <c r="J70" i="7"/>
  <c r="I70" i="7"/>
  <c r="H70" i="7"/>
  <c r="G70" i="7"/>
  <c r="L69" i="7"/>
  <c r="K69" i="7"/>
  <c r="J69" i="7"/>
  <c r="I69" i="7"/>
  <c r="H69" i="7"/>
  <c r="G69" i="7"/>
  <c r="L68" i="7"/>
  <c r="K68" i="7"/>
  <c r="J68" i="7"/>
  <c r="I68" i="7"/>
  <c r="H68" i="7"/>
  <c r="G68" i="7"/>
  <c r="G69" i="6"/>
  <c r="H69" i="6"/>
  <c r="I69" i="6"/>
  <c r="J69" i="6"/>
  <c r="K69" i="6"/>
  <c r="L69" i="6"/>
  <c r="G70" i="6"/>
  <c r="H70" i="6"/>
  <c r="I70" i="6"/>
  <c r="J70" i="6"/>
  <c r="K70" i="6"/>
  <c r="L70" i="6"/>
  <c r="G71" i="6"/>
  <c r="H71" i="6"/>
  <c r="I71" i="6"/>
  <c r="J71" i="6"/>
  <c r="K71" i="6"/>
  <c r="L71" i="6"/>
  <c r="G73" i="6"/>
  <c r="H73" i="6"/>
  <c r="I73" i="6"/>
  <c r="J73" i="6"/>
  <c r="K73" i="6"/>
  <c r="L73" i="6"/>
  <c r="G74" i="6"/>
  <c r="H74" i="6"/>
  <c r="I74" i="6"/>
  <c r="J74" i="6"/>
  <c r="K74" i="6"/>
  <c r="L74" i="6"/>
  <c r="G75" i="6"/>
  <c r="H75" i="6"/>
  <c r="I75" i="6"/>
  <c r="J75" i="6"/>
  <c r="K75" i="6"/>
  <c r="L75" i="6"/>
  <c r="L68" i="6"/>
  <c r="K68" i="6"/>
  <c r="J68" i="6"/>
  <c r="I68" i="6"/>
  <c r="H68" i="6"/>
  <c r="G68" i="6"/>
  <c r="L71" i="5"/>
  <c r="K71" i="5"/>
  <c r="J71" i="5"/>
  <c r="I71" i="5"/>
  <c r="H71" i="5"/>
  <c r="G71" i="5"/>
  <c r="L70" i="5"/>
  <c r="K70" i="5"/>
  <c r="J70" i="5"/>
  <c r="I70" i="5"/>
  <c r="H70" i="5"/>
  <c r="G70" i="5"/>
  <c r="L69" i="5"/>
  <c r="K69" i="5"/>
  <c r="J69" i="5"/>
  <c r="I69" i="5"/>
  <c r="H69" i="5"/>
  <c r="G69" i="5"/>
  <c r="L68" i="5"/>
  <c r="K68" i="5"/>
  <c r="J68" i="5"/>
  <c r="I68" i="5"/>
  <c r="H68" i="5"/>
  <c r="G68" i="5"/>
  <c r="L70" i="4"/>
  <c r="K70" i="4"/>
  <c r="J70" i="4"/>
  <c r="I70" i="4"/>
  <c r="H70" i="4"/>
  <c r="G70" i="4"/>
  <c r="L69" i="4"/>
  <c r="K69" i="4"/>
  <c r="J69" i="4"/>
  <c r="I69" i="4"/>
  <c r="H69" i="4"/>
  <c r="G69" i="4"/>
  <c r="L68" i="4"/>
  <c r="K68" i="4"/>
  <c r="J68" i="4"/>
  <c r="I68" i="4"/>
  <c r="H68" i="4"/>
  <c r="G68" i="4"/>
  <c r="G71" i="3"/>
  <c r="H71" i="3"/>
  <c r="I71" i="3"/>
  <c r="J71" i="3"/>
  <c r="K71" i="3"/>
  <c r="L71" i="3"/>
  <c r="G72" i="3"/>
  <c r="H72" i="3"/>
  <c r="I72" i="3"/>
  <c r="J72" i="3"/>
  <c r="K72" i="3"/>
  <c r="L72" i="3"/>
  <c r="G73" i="3"/>
  <c r="H73" i="3"/>
  <c r="I73" i="3"/>
  <c r="J73" i="3"/>
  <c r="K73" i="3"/>
  <c r="L73" i="3"/>
  <c r="G74" i="3"/>
  <c r="H74" i="3"/>
  <c r="I74" i="3"/>
  <c r="J74" i="3"/>
  <c r="K74" i="3"/>
  <c r="L74" i="3"/>
  <c r="G75" i="3"/>
  <c r="H75" i="3"/>
  <c r="I75" i="3"/>
  <c r="J75" i="3"/>
  <c r="K75" i="3"/>
  <c r="L75" i="3"/>
  <c r="G76" i="3"/>
  <c r="H76" i="3"/>
  <c r="I76" i="3"/>
  <c r="J76" i="3"/>
  <c r="K76" i="3"/>
  <c r="L76" i="3"/>
  <c r="G77" i="3"/>
  <c r="H77" i="3"/>
  <c r="I77" i="3"/>
  <c r="J77" i="3"/>
  <c r="K77" i="3"/>
  <c r="L77" i="3"/>
  <c r="L70" i="3"/>
  <c r="K70" i="3"/>
  <c r="J70" i="3"/>
  <c r="I70" i="3"/>
  <c r="H70" i="3"/>
  <c r="G70" i="3"/>
  <c r="L69" i="3"/>
  <c r="K69" i="3"/>
  <c r="J69" i="3"/>
  <c r="I69" i="3"/>
  <c r="H69" i="3"/>
  <c r="G69" i="3"/>
  <c r="L68" i="3"/>
  <c r="K68" i="3"/>
  <c r="J68" i="3"/>
  <c r="I68" i="3"/>
  <c r="H68" i="3"/>
  <c r="G68" i="3"/>
  <c r="G69" i="2"/>
  <c r="H69" i="2"/>
  <c r="I69" i="2"/>
  <c r="J69" i="2"/>
  <c r="K69" i="2"/>
  <c r="L69" i="2"/>
  <c r="G70" i="2"/>
  <c r="H70" i="2"/>
  <c r="I70" i="2"/>
  <c r="J70" i="2"/>
  <c r="K70" i="2"/>
  <c r="L70" i="2"/>
  <c r="L68" i="2"/>
  <c r="K68" i="2"/>
  <c r="J68" i="2"/>
  <c r="I68" i="2"/>
  <c r="H68" i="2"/>
  <c r="G68" i="2"/>
  <c r="C12" i="1"/>
  <c r="C7" i="1"/>
  <c r="N115" i="7" l="1"/>
  <c r="M115" i="7"/>
  <c r="L115" i="7"/>
  <c r="N114" i="7"/>
  <c r="M114" i="7"/>
  <c r="L114" i="7"/>
  <c r="N113" i="7"/>
  <c r="M113" i="7"/>
  <c r="L113" i="7"/>
  <c r="N112" i="7"/>
  <c r="M112" i="7"/>
  <c r="L112" i="7"/>
  <c r="N111" i="7"/>
  <c r="M111" i="7"/>
  <c r="L111" i="7"/>
  <c r="N110" i="7"/>
  <c r="M110" i="7"/>
  <c r="L110" i="7"/>
  <c r="N109" i="7"/>
  <c r="M109" i="7"/>
  <c r="L109" i="7"/>
  <c r="N108" i="7"/>
  <c r="M108" i="7"/>
  <c r="L108" i="7"/>
  <c r="N107" i="7"/>
  <c r="M107" i="7"/>
  <c r="L107" i="7"/>
  <c r="N106" i="7"/>
  <c r="M106" i="7"/>
  <c r="L106" i="7"/>
  <c r="N105" i="7"/>
  <c r="M105" i="7"/>
  <c r="L105" i="7"/>
  <c r="N104" i="7"/>
  <c r="M104" i="7"/>
  <c r="L104" i="7"/>
  <c r="N87" i="7"/>
  <c r="M87" i="7"/>
  <c r="L87" i="7"/>
  <c r="K87" i="7"/>
  <c r="J87" i="7"/>
  <c r="I87" i="7"/>
  <c r="H87" i="7"/>
  <c r="G87" i="7"/>
  <c r="N86" i="7"/>
  <c r="M86" i="7"/>
  <c r="L86" i="7"/>
  <c r="K86" i="7"/>
  <c r="J86" i="7"/>
  <c r="I86" i="7"/>
  <c r="H86" i="7"/>
  <c r="G86" i="7"/>
  <c r="N85" i="7"/>
  <c r="M85" i="7"/>
  <c r="L85" i="7"/>
  <c r="K85" i="7"/>
  <c r="J85" i="7"/>
  <c r="I85" i="7"/>
  <c r="H85" i="7"/>
  <c r="G85" i="7"/>
  <c r="N84" i="7"/>
  <c r="M84" i="7"/>
  <c r="L84" i="7"/>
  <c r="K84" i="7"/>
  <c r="J84" i="7"/>
  <c r="I84" i="7"/>
  <c r="H84" i="7"/>
  <c r="G84" i="7"/>
  <c r="N83" i="7"/>
  <c r="M83" i="7"/>
  <c r="L83" i="7"/>
  <c r="K83" i="7"/>
  <c r="J83" i="7"/>
  <c r="I83" i="7"/>
  <c r="H83" i="7"/>
  <c r="G83" i="7"/>
  <c r="N82" i="7"/>
  <c r="M82" i="7"/>
  <c r="L82" i="7"/>
  <c r="K82" i="7"/>
  <c r="J82" i="7"/>
  <c r="I82" i="7"/>
  <c r="H82" i="7"/>
  <c r="G82" i="7"/>
  <c r="N81" i="7"/>
  <c r="M81" i="7"/>
  <c r="L81" i="7"/>
  <c r="K81" i="7"/>
  <c r="J81" i="7"/>
  <c r="I81" i="7"/>
  <c r="H81" i="7"/>
  <c r="G81" i="7"/>
  <c r="N80" i="7"/>
  <c r="M80" i="7"/>
  <c r="L80" i="7"/>
  <c r="K80" i="7"/>
  <c r="J80" i="7"/>
  <c r="I80" i="7"/>
  <c r="H80" i="7"/>
  <c r="G80" i="7"/>
  <c r="N79" i="7"/>
  <c r="M79" i="7"/>
  <c r="L79" i="7"/>
  <c r="K79" i="7"/>
  <c r="J79" i="7"/>
  <c r="I79" i="7"/>
  <c r="H79" i="7"/>
  <c r="G79" i="7"/>
  <c r="N78" i="7"/>
  <c r="M78" i="7"/>
  <c r="L78" i="7"/>
  <c r="K78" i="7"/>
  <c r="J78" i="7"/>
  <c r="I78" i="7"/>
  <c r="H78" i="7"/>
  <c r="G78" i="7"/>
  <c r="N77" i="7"/>
  <c r="M77" i="7"/>
  <c r="L77" i="7"/>
  <c r="K77" i="7"/>
  <c r="J77" i="7"/>
  <c r="I77" i="7"/>
  <c r="H77" i="7"/>
  <c r="G77" i="7"/>
  <c r="N76" i="7"/>
  <c r="M76" i="7"/>
  <c r="L76" i="7"/>
  <c r="K76" i="7"/>
  <c r="J76" i="7"/>
  <c r="I76" i="7"/>
  <c r="H76" i="7"/>
  <c r="G76" i="7"/>
  <c r="N75" i="7"/>
  <c r="M75" i="7"/>
  <c r="L75" i="7"/>
  <c r="K75" i="7"/>
  <c r="J75" i="7"/>
  <c r="I75" i="7"/>
  <c r="H75" i="7"/>
  <c r="G75" i="7"/>
  <c r="N74" i="7"/>
  <c r="M74" i="7"/>
  <c r="L74" i="7"/>
  <c r="K74" i="7"/>
  <c r="J74" i="7"/>
  <c r="I74" i="7"/>
  <c r="H74" i="7"/>
  <c r="G74" i="7"/>
  <c r="N73" i="7"/>
  <c r="M73" i="7"/>
  <c r="L73" i="7"/>
  <c r="K73" i="7"/>
  <c r="J73" i="7"/>
  <c r="I73" i="7"/>
  <c r="H73" i="7"/>
  <c r="G73" i="7"/>
  <c r="N72" i="7"/>
  <c r="M72" i="7"/>
  <c r="L72" i="7"/>
  <c r="K72" i="7"/>
  <c r="J72" i="7"/>
  <c r="I72" i="7"/>
  <c r="H72" i="7"/>
  <c r="G72" i="7"/>
  <c r="N71" i="7"/>
  <c r="M71" i="7"/>
  <c r="L71" i="7"/>
  <c r="K71" i="7"/>
  <c r="J71" i="7"/>
  <c r="I71" i="7"/>
  <c r="H71" i="7"/>
  <c r="G71" i="7"/>
  <c r="U71" i="7"/>
  <c r="T68" i="7"/>
  <c r="S70" i="7"/>
  <c r="M61" i="7"/>
  <c r="L61" i="7"/>
  <c r="N61" i="7" s="1"/>
  <c r="M60" i="7"/>
  <c r="L60" i="7"/>
  <c r="N60" i="7" s="1"/>
  <c r="N59" i="7"/>
  <c r="M59" i="7"/>
  <c r="L59" i="7"/>
  <c r="M58" i="7"/>
  <c r="N58" i="7" s="1"/>
  <c r="L58" i="7"/>
  <c r="M57" i="7"/>
  <c r="L57" i="7"/>
  <c r="N57" i="7" s="1"/>
  <c r="M56" i="7"/>
  <c r="N56" i="7" s="1"/>
  <c r="L56" i="7"/>
  <c r="M55" i="7"/>
  <c r="L55" i="7"/>
  <c r="N55" i="7" s="1"/>
  <c r="M54" i="7"/>
  <c r="L54" i="7"/>
  <c r="N54" i="7" s="1"/>
  <c r="N53" i="7"/>
  <c r="M53" i="7"/>
  <c r="L53" i="7"/>
  <c r="M52" i="7"/>
  <c r="L52" i="7"/>
  <c r="N52" i="7" s="1"/>
  <c r="M51" i="7"/>
  <c r="L51" i="7"/>
  <c r="N51" i="7" s="1"/>
  <c r="M50" i="7"/>
  <c r="L50" i="7"/>
  <c r="N50" i="7" s="1"/>
  <c r="N49" i="7"/>
  <c r="M49" i="7"/>
  <c r="L49" i="7"/>
  <c r="M48" i="7"/>
  <c r="L48" i="7"/>
  <c r="M47" i="7"/>
  <c r="L47" i="7"/>
  <c r="M46" i="7"/>
  <c r="L46" i="7"/>
  <c r="M45" i="7"/>
  <c r="L45" i="7"/>
  <c r="N45" i="7" s="1"/>
  <c r="M44" i="7"/>
  <c r="L44" i="7"/>
  <c r="M43" i="7"/>
  <c r="L43" i="7"/>
  <c r="M42" i="7"/>
  <c r="N42" i="7" s="1"/>
  <c r="L42" i="7"/>
  <c r="M41" i="7"/>
  <c r="L41" i="7"/>
  <c r="N41" i="7" s="1"/>
  <c r="M40" i="7"/>
  <c r="L40" i="7"/>
  <c r="M39" i="7"/>
  <c r="N39" i="7" s="1"/>
  <c r="L39" i="7"/>
  <c r="M38" i="7"/>
  <c r="L38" i="7"/>
  <c r="M37" i="7"/>
  <c r="L37" i="7"/>
  <c r="M36" i="7"/>
  <c r="L36" i="7"/>
  <c r="N36" i="7" s="1"/>
  <c r="M35" i="7"/>
  <c r="L35" i="7"/>
  <c r="M34" i="7"/>
  <c r="L34" i="7"/>
  <c r="N34" i="7" s="1"/>
  <c r="M33" i="7"/>
  <c r="L33" i="7"/>
  <c r="M32" i="7"/>
  <c r="L32" i="7"/>
  <c r="M68" i="7" s="1"/>
  <c r="M31" i="7"/>
  <c r="N70" i="7" s="1"/>
  <c r="L31" i="7"/>
  <c r="M30" i="7"/>
  <c r="L30" i="7"/>
  <c r="M29" i="7"/>
  <c r="L29" i="7"/>
  <c r="M28" i="7"/>
  <c r="N28" i="7" s="1"/>
  <c r="L28" i="7"/>
  <c r="M27" i="7"/>
  <c r="L27" i="7"/>
  <c r="N27" i="7" s="1"/>
  <c r="M26" i="7"/>
  <c r="N26" i="7" s="1"/>
  <c r="L26" i="7"/>
  <c r="M25" i="7"/>
  <c r="L25" i="7"/>
  <c r="M24" i="7"/>
  <c r="L24" i="7"/>
  <c r="M23" i="7"/>
  <c r="L23" i="7"/>
  <c r="N23" i="7" s="1"/>
  <c r="M22" i="7"/>
  <c r="N69" i="7" s="1"/>
  <c r="L22" i="7"/>
  <c r="M69" i="7" s="1"/>
  <c r="M21" i="7"/>
  <c r="N21" i="7" s="1"/>
  <c r="L21" i="7"/>
  <c r="M20" i="7"/>
  <c r="L20" i="7"/>
  <c r="N20" i="7" s="1"/>
  <c r="M19" i="7"/>
  <c r="L19" i="7"/>
  <c r="M18" i="7"/>
  <c r="L18" i="7"/>
  <c r="N18" i="7" s="1"/>
  <c r="U17" i="7"/>
  <c r="T17" i="7"/>
  <c r="S17" i="7"/>
  <c r="R17" i="7"/>
  <c r="Q17" i="7"/>
  <c r="M17" i="7"/>
  <c r="L17" i="7"/>
  <c r="U16" i="7"/>
  <c r="T16" i="7"/>
  <c r="S16" i="7"/>
  <c r="R16" i="7"/>
  <c r="Q16" i="7"/>
  <c r="M16" i="7"/>
  <c r="L16" i="7"/>
  <c r="U15" i="7"/>
  <c r="T15" i="7"/>
  <c r="S15" i="7"/>
  <c r="R15" i="7"/>
  <c r="Q15" i="7"/>
  <c r="M15" i="7"/>
  <c r="L15" i="7"/>
  <c r="N15" i="7" s="1"/>
  <c r="U14" i="7"/>
  <c r="T14" i="7"/>
  <c r="S14" i="7"/>
  <c r="R14" i="7"/>
  <c r="Q14" i="7"/>
  <c r="M14" i="7"/>
  <c r="L14" i="7"/>
  <c r="H8" i="7"/>
  <c r="D8" i="7"/>
  <c r="H7" i="7"/>
  <c r="H6" i="7"/>
  <c r="H5" i="7"/>
  <c r="H3" i="7"/>
  <c r="D3" i="7"/>
  <c r="D2" i="7"/>
  <c r="N115" i="6"/>
  <c r="M115" i="6"/>
  <c r="L115" i="6"/>
  <c r="N114" i="6"/>
  <c r="M114" i="6"/>
  <c r="L114" i="6"/>
  <c r="N113" i="6"/>
  <c r="M113" i="6"/>
  <c r="L113" i="6"/>
  <c r="N112" i="6"/>
  <c r="M112" i="6"/>
  <c r="L112" i="6"/>
  <c r="N111" i="6"/>
  <c r="M111" i="6"/>
  <c r="L111" i="6"/>
  <c r="N110" i="6"/>
  <c r="M110" i="6"/>
  <c r="L110" i="6"/>
  <c r="N109" i="6"/>
  <c r="M109" i="6"/>
  <c r="L109" i="6"/>
  <c r="N108" i="6"/>
  <c r="M108" i="6"/>
  <c r="L108" i="6"/>
  <c r="N107" i="6"/>
  <c r="M107" i="6"/>
  <c r="L107" i="6"/>
  <c r="N106" i="6"/>
  <c r="M106" i="6"/>
  <c r="L106" i="6"/>
  <c r="N105" i="6"/>
  <c r="M105" i="6"/>
  <c r="L105" i="6"/>
  <c r="N104" i="6"/>
  <c r="M104" i="6"/>
  <c r="L104" i="6"/>
  <c r="N87" i="6"/>
  <c r="M87" i="6"/>
  <c r="L87" i="6"/>
  <c r="K87" i="6"/>
  <c r="J87" i="6"/>
  <c r="I87" i="6"/>
  <c r="H87" i="6"/>
  <c r="G87" i="6"/>
  <c r="N86" i="6"/>
  <c r="M86" i="6"/>
  <c r="L86" i="6"/>
  <c r="K86" i="6"/>
  <c r="J86" i="6"/>
  <c r="I86" i="6"/>
  <c r="H86" i="6"/>
  <c r="G86" i="6"/>
  <c r="N85" i="6"/>
  <c r="M85" i="6"/>
  <c r="L85" i="6"/>
  <c r="K85" i="6"/>
  <c r="J85" i="6"/>
  <c r="I85" i="6"/>
  <c r="H85" i="6"/>
  <c r="G85" i="6"/>
  <c r="N84" i="6"/>
  <c r="M84" i="6"/>
  <c r="L84" i="6"/>
  <c r="K84" i="6"/>
  <c r="J84" i="6"/>
  <c r="I84" i="6"/>
  <c r="H84" i="6"/>
  <c r="G84" i="6"/>
  <c r="N83" i="6"/>
  <c r="M83" i="6"/>
  <c r="L83" i="6"/>
  <c r="K83" i="6"/>
  <c r="J83" i="6"/>
  <c r="I83" i="6"/>
  <c r="H83" i="6"/>
  <c r="G83" i="6"/>
  <c r="N82" i="6"/>
  <c r="M82" i="6"/>
  <c r="L82" i="6"/>
  <c r="K82" i="6"/>
  <c r="J82" i="6"/>
  <c r="I82" i="6"/>
  <c r="H82" i="6"/>
  <c r="G82" i="6"/>
  <c r="N81" i="6"/>
  <c r="M81" i="6"/>
  <c r="L81" i="6"/>
  <c r="K81" i="6"/>
  <c r="J81" i="6"/>
  <c r="I81" i="6"/>
  <c r="H81" i="6"/>
  <c r="G81" i="6"/>
  <c r="N80" i="6"/>
  <c r="M80" i="6"/>
  <c r="L80" i="6"/>
  <c r="K80" i="6"/>
  <c r="J80" i="6"/>
  <c r="I80" i="6"/>
  <c r="H80" i="6"/>
  <c r="G80" i="6"/>
  <c r="N79" i="6"/>
  <c r="M79" i="6"/>
  <c r="L79" i="6"/>
  <c r="K79" i="6"/>
  <c r="J79" i="6"/>
  <c r="I79" i="6"/>
  <c r="H79" i="6"/>
  <c r="G79" i="6"/>
  <c r="N78" i="6"/>
  <c r="M78" i="6"/>
  <c r="L78" i="6"/>
  <c r="K78" i="6"/>
  <c r="J78" i="6"/>
  <c r="I78" i="6"/>
  <c r="H78" i="6"/>
  <c r="G78" i="6"/>
  <c r="N77" i="6"/>
  <c r="M77" i="6"/>
  <c r="L77" i="6"/>
  <c r="K77" i="6"/>
  <c r="J77" i="6"/>
  <c r="I77" i="6"/>
  <c r="H77" i="6"/>
  <c r="G77" i="6"/>
  <c r="Q88" i="6"/>
  <c r="U69" i="6"/>
  <c r="T70" i="6"/>
  <c r="S71" i="6"/>
  <c r="R68" i="6"/>
  <c r="Q69" i="6"/>
  <c r="M61" i="6"/>
  <c r="L61" i="6"/>
  <c r="M60" i="6"/>
  <c r="L60" i="6"/>
  <c r="N60" i="6" s="1"/>
  <c r="M59" i="6"/>
  <c r="L59" i="6"/>
  <c r="M58" i="6"/>
  <c r="L58" i="6"/>
  <c r="N58" i="6" s="1"/>
  <c r="M57" i="6"/>
  <c r="L57" i="6"/>
  <c r="M56" i="6"/>
  <c r="L56" i="6"/>
  <c r="N56" i="6" s="1"/>
  <c r="M55" i="6"/>
  <c r="L55" i="6"/>
  <c r="M54" i="6"/>
  <c r="L54" i="6"/>
  <c r="N54" i="6" s="1"/>
  <c r="M53" i="6"/>
  <c r="L53" i="6"/>
  <c r="N53" i="6" s="1"/>
  <c r="M52" i="6"/>
  <c r="L52" i="6"/>
  <c r="N52" i="6" s="1"/>
  <c r="M51" i="6"/>
  <c r="L51" i="6"/>
  <c r="N51" i="6" s="1"/>
  <c r="M50" i="6"/>
  <c r="L50" i="6"/>
  <c r="N50" i="6" s="1"/>
  <c r="M49" i="6"/>
  <c r="L49" i="6"/>
  <c r="N49" i="6" s="1"/>
  <c r="M48" i="6"/>
  <c r="N48" i="6" s="1"/>
  <c r="L48" i="6"/>
  <c r="M47" i="6"/>
  <c r="L47" i="6"/>
  <c r="N47" i="6" s="1"/>
  <c r="M46" i="6"/>
  <c r="L46" i="6"/>
  <c r="N46" i="6" s="1"/>
  <c r="M45" i="6"/>
  <c r="L45" i="6"/>
  <c r="N45" i="6" s="1"/>
  <c r="M44" i="6"/>
  <c r="L44" i="6"/>
  <c r="N44" i="6" s="1"/>
  <c r="M43" i="6"/>
  <c r="N43" i="6" s="1"/>
  <c r="L43" i="6"/>
  <c r="M42" i="6"/>
  <c r="L42" i="6"/>
  <c r="N42" i="6" s="1"/>
  <c r="M41" i="6"/>
  <c r="L41" i="6"/>
  <c r="N41" i="6" s="1"/>
  <c r="M40" i="6"/>
  <c r="N75" i="6" s="1"/>
  <c r="L40" i="6"/>
  <c r="M39" i="6"/>
  <c r="L39" i="6"/>
  <c r="N39" i="6" s="1"/>
  <c r="N38" i="6"/>
  <c r="M38" i="6"/>
  <c r="L38" i="6"/>
  <c r="M37" i="6"/>
  <c r="L37" i="6"/>
  <c r="N37" i="6" s="1"/>
  <c r="M36" i="6"/>
  <c r="L36" i="6"/>
  <c r="N36" i="6" s="1"/>
  <c r="M35" i="6"/>
  <c r="N69" i="6" s="1"/>
  <c r="L35" i="6"/>
  <c r="M34" i="6"/>
  <c r="L34" i="6"/>
  <c r="N34" i="6" s="1"/>
  <c r="N33" i="6"/>
  <c r="M33" i="6"/>
  <c r="L33" i="6"/>
  <c r="M32" i="6"/>
  <c r="N71" i="6" s="1"/>
  <c r="L32" i="6"/>
  <c r="M31" i="6"/>
  <c r="N70" i="6" s="1"/>
  <c r="L31" i="6"/>
  <c r="M70" i="6" s="1"/>
  <c r="M30" i="6"/>
  <c r="N30" i="6" s="1"/>
  <c r="L30" i="6"/>
  <c r="M29" i="6"/>
  <c r="L29" i="6"/>
  <c r="N29" i="6" s="1"/>
  <c r="M28" i="6"/>
  <c r="L28" i="6"/>
  <c r="M27" i="6"/>
  <c r="L27" i="6"/>
  <c r="N27" i="6" s="1"/>
  <c r="M26" i="6"/>
  <c r="L26" i="6"/>
  <c r="M25" i="6"/>
  <c r="L25" i="6"/>
  <c r="N25" i="6" s="1"/>
  <c r="M24" i="6"/>
  <c r="L24" i="6"/>
  <c r="M23" i="6"/>
  <c r="L23" i="6"/>
  <c r="N23" i="6" s="1"/>
  <c r="N22" i="6"/>
  <c r="M22" i="6"/>
  <c r="L22" i="6"/>
  <c r="M21" i="6"/>
  <c r="N21" i="6" s="1"/>
  <c r="L21" i="6"/>
  <c r="M20" i="6"/>
  <c r="L20" i="6"/>
  <c r="N20" i="6" s="1"/>
  <c r="M19" i="6"/>
  <c r="L19" i="6"/>
  <c r="M18" i="6"/>
  <c r="L18" i="6"/>
  <c r="N18" i="6" s="1"/>
  <c r="U17" i="6"/>
  <c r="T17" i="6"/>
  <c r="S17" i="6"/>
  <c r="R17" i="6"/>
  <c r="Q17" i="6"/>
  <c r="M17" i="6"/>
  <c r="L17" i="6"/>
  <c r="U16" i="6"/>
  <c r="T16" i="6"/>
  <c r="S16" i="6"/>
  <c r="R16" i="6"/>
  <c r="Q16" i="6"/>
  <c r="M16" i="6"/>
  <c r="N68" i="6" s="1"/>
  <c r="L16" i="6"/>
  <c r="U15" i="6"/>
  <c r="T15" i="6"/>
  <c r="S15" i="6"/>
  <c r="R15" i="6"/>
  <c r="Q15" i="6"/>
  <c r="M15" i="6"/>
  <c r="N74" i="6" s="1"/>
  <c r="L15" i="6"/>
  <c r="U14" i="6"/>
  <c r="T14" i="6"/>
  <c r="S14" i="6"/>
  <c r="R14" i="6"/>
  <c r="Q14" i="6"/>
  <c r="M14" i="6"/>
  <c r="L14" i="6"/>
  <c r="H8" i="6"/>
  <c r="D8" i="6"/>
  <c r="H7" i="6"/>
  <c r="H6" i="6"/>
  <c r="H5" i="6"/>
  <c r="H3" i="6"/>
  <c r="D3" i="6"/>
  <c r="D2" i="6"/>
  <c r="N115" i="5"/>
  <c r="M115" i="5"/>
  <c r="L115" i="5"/>
  <c r="N114" i="5"/>
  <c r="M114" i="5"/>
  <c r="L114" i="5"/>
  <c r="N113" i="5"/>
  <c r="M113" i="5"/>
  <c r="L113" i="5"/>
  <c r="N112" i="5"/>
  <c r="M112" i="5"/>
  <c r="L112" i="5"/>
  <c r="N111" i="5"/>
  <c r="M111" i="5"/>
  <c r="L111" i="5"/>
  <c r="N110" i="5"/>
  <c r="M110" i="5"/>
  <c r="L110" i="5"/>
  <c r="N109" i="5"/>
  <c r="M109" i="5"/>
  <c r="L109" i="5"/>
  <c r="N108" i="5"/>
  <c r="M108" i="5"/>
  <c r="L108" i="5"/>
  <c r="N107" i="5"/>
  <c r="M107" i="5"/>
  <c r="L107" i="5"/>
  <c r="N106" i="5"/>
  <c r="M106" i="5"/>
  <c r="L106" i="5"/>
  <c r="N105" i="5"/>
  <c r="M105" i="5"/>
  <c r="L105" i="5"/>
  <c r="N104" i="5"/>
  <c r="M104" i="5"/>
  <c r="L104" i="5"/>
  <c r="N87" i="5"/>
  <c r="M87" i="5"/>
  <c r="L87" i="5"/>
  <c r="K87" i="5"/>
  <c r="J87" i="5"/>
  <c r="I87" i="5"/>
  <c r="H87" i="5"/>
  <c r="G87" i="5"/>
  <c r="N86" i="5"/>
  <c r="M86" i="5"/>
  <c r="L86" i="5"/>
  <c r="K86" i="5"/>
  <c r="J86" i="5"/>
  <c r="I86" i="5"/>
  <c r="H86" i="5"/>
  <c r="G86" i="5"/>
  <c r="N85" i="5"/>
  <c r="M85" i="5"/>
  <c r="L85" i="5"/>
  <c r="K85" i="5"/>
  <c r="J85" i="5"/>
  <c r="I85" i="5"/>
  <c r="H85" i="5"/>
  <c r="G85" i="5"/>
  <c r="N84" i="5"/>
  <c r="M84" i="5"/>
  <c r="L84" i="5"/>
  <c r="K84" i="5"/>
  <c r="J84" i="5"/>
  <c r="I84" i="5"/>
  <c r="H84" i="5"/>
  <c r="G84" i="5"/>
  <c r="N83" i="5"/>
  <c r="M83" i="5"/>
  <c r="L83" i="5"/>
  <c r="K83" i="5"/>
  <c r="J83" i="5"/>
  <c r="I83" i="5"/>
  <c r="H83" i="5"/>
  <c r="G83" i="5"/>
  <c r="N82" i="5"/>
  <c r="M82" i="5"/>
  <c r="L82" i="5"/>
  <c r="K82" i="5"/>
  <c r="J82" i="5"/>
  <c r="I82" i="5"/>
  <c r="H82" i="5"/>
  <c r="G82" i="5"/>
  <c r="N81" i="5"/>
  <c r="M81" i="5"/>
  <c r="L81" i="5"/>
  <c r="K81" i="5"/>
  <c r="J81" i="5"/>
  <c r="I81" i="5"/>
  <c r="H81" i="5"/>
  <c r="G81" i="5"/>
  <c r="N80" i="5"/>
  <c r="M80" i="5"/>
  <c r="L80" i="5"/>
  <c r="K80" i="5"/>
  <c r="J80" i="5"/>
  <c r="I80" i="5"/>
  <c r="H80" i="5"/>
  <c r="G80" i="5"/>
  <c r="N79" i="5"/>
  <c r="M79" i="5"/>
  <c r="L79" i="5"/>
  <c r="K79" i="5"/>
  <c r="J79" i="5"/>
  <c r="I79" i="5"/>
  <c r="H79" i="5"/>
  <c r="G79" i="5"/>
  <c r="N78" i="5"/>
  <c r="M78" i="5"/>
  <c r="L78" i="5"/>
  <c r="K78" i="5"/>
  <c r="J78" i="5"/>
  <c r="I78" i="5"/>
  <c r="H78" i="5"/>
  <c r="G78" i="5"/>
  <c r="N77" i="5"/>
  <c r="M77" i="5"/>
  <c r="L77" i="5"/>
  <c r="K77" i="5"/>
  <c r="J77" i="5"/>
  <c r="I77" i="5"/>
  <c r="H77" i="5"/>
  <c r="G77" i="5"/>
  <c r="N76" i="5"/>
  <c r="M76" i="5"/>
  <c r="L76" i="5"/>
  <c r="K76" i="5"/>
  <c r="J76" i="5"/>
  <c r="I76" i="5"/>
  <c r="H76" i="5"/>
  <c r="G76" i="5"/>
  <c r="N75" i="5"/>
  <c r="M75" i="5"/>
  <c r="L75" i="5"/>
  <c r="K75" i="5"/>
  <c r="J75" i="5"/>
  <c r="I75" i="5"/>
  <c r="H75" i="5"/>
  <c r="G75" i="5"/>
  <c r="N74" i="5"/>
  <c r="M74" i="5"/>
  <c r="L74" i="5"/>
  <c r="K74" i="5"/>
  <c r="J74" i="5"/>
  <c r="I74" i="5"/>
  <c r="H74" i="5"/>
  <c r="G74" i="5"/>
  <c r="N73" i="5"/>
  <c r="M73" i="5"/>
  <c r="L73" i="5"/>
  <c r="K73" i="5"/>
  <c r="J73" i="5"/>
  <c r="I73" i="5"/>
  <c r="H73" i="5"/>
  <c r="G73" i="5"/>
  <c r="N72" i="5"/>
  <c r="M72" i="5"/>
  <c r="L72" i="5"/>
  <c r="K72" i="5"/>
  <c r="U69" i="5" s="1"/>
  <c r="J72" i="5"/>
  <c r="T70" i="5" s="1"/>
  <c r="I72" i="5"/>
  <c r="H72" i="5"/>
  <c r="G72" i="5"/>
  <c r="Q69" i="5" s="1"/>
  <c r="S71" i="5"/>
  <c r="R68" i="5"/>
  <c r="M61" i="5"/>
  <c r="L61" i="5"/>
  <c r="N61" i="5" s="1"/>
  <c r="M60" i="5"/>
  <c r="L60" i="5"/>
  <c r="N60" i="5" s="1"/>
  <c r="M59" i="5"/>
  <c r="L59" i="5"/>
  <c r="N59" i="5" s="1"/>
  <c r="N58" i="5"/>
  <c r="M58" i="5"/>
  <c r="L58" i="5"/>
  <c r="M57" i="5"/>
  <c r="L57" i="5"/>
  <c r="N57" i="5" s="1"/>
  <c r="M56" i="5"/>
  <c r="L56" i="5"/>
  <c r="N56" i="5" s="1"/>
  <c r="M55" i="5"/>
  <c r="L55" i="5"/>
  <c r="M54" i="5"/>
  <c r="L54" i="5"/>
  <c r="N54" i="5" s="1"/>
  <c r="M53" i="5"/>
  <c r="L53" i="5"/>
  <c r="M52" i="5"/>
  <c r="L52" i="5"/>
  <c r="N52" i="5" s="1"/>
  <c r="M51" i="5"/>
  <c r="L51" i="5"/>
  <c r="M50" i="5"/>
  <c r="L50" i="5"/>
  <c r="N50" i="5" s="1"/>
  <c r="M49" i="5"/>
  <c r="L49" i="5"/>
  <c r="M48" i="5"/>
  <c r="L48" i="5"/>
  <c r="N48" i="5" s="1"/>
  <c r="M47" i="5"/>
  <c r="L47" i="5"/>
  <c r="N47" i="5" s="1"/>
  <c r="M46" i="5"/>
  <c r="L46" i="5"/>
  <c r="M45" i="5"/>
  <c r="L45" i="5"/>
  <c r="N45" i="5" s="1"/>
  <c r="M44" i="5"/>
  <c r="L44" i="5"/>
  <c r="M43" i="5"/>
  <c r="L43" i="5"/>
  <c r="N43" i="5" s="1"/>
  <c r="M42" i="5"/>
  <c r="L42" i="5"/>
  <c r="N42" i="5" s="1"/>
  <c r="M41" i="5"/>
  <c r="L41" i="5"/>
  <c r="M40" i="5"/>
  <c r="L40" i="5"/>
  <c r="N40" i="5" s="1"/>
  <c r="M39" i="5"/>
  <c r="L39" i="5"/>
  <c r="M38" i="5"/>
  <c r="L38" i="5"/>
  <c r="N38" i="5" s="1"/>
  <c r="M37" i="5"/>
  <c r="L37" i="5"/>
  <c r="N37" i="5" s="1"/>
  <c r="N36" i="5"/>
  <c r="M36" i="5"/>
  <c r="N68" i="5" s="1"/>
  <c r="L36" i="5"/>
  <c r="M68" i="5" s="1"/>
  <c r="M35" i="5"/>
  <c r="L35" i="5"/>
  <c r="M34" i="5"/>
  <c r="L34" i="5"/>
  <c r="N34" i="5" s="1"/>
  <c r="M33" i="5"/>
  <c r="L33" i="5"/>
  <c r="M32" i="5"/>
  <c r="L32" i="5"/>
  <c r="M31" i="5"/>
  <c r="L31" i="5"/>
  <c r="M30" i="5"/>
  <c r="N71" i="5" s="1"/>
  <c r="L30" i="5"/>
  <c r="N29" i="5"/>
  <c r="M29" i="5"/>
  <c r="L29" i="5"/>
  <c r="M28" i="5"/>
  <c r="L28" i="5"/>
  <c r="M69" i="5" s="1"/>
  <c r="M27" i="5"/>
  <c r="N27" i="5" s="1"/>
  <c r="L27" i="5"/>
  <c r="M26" i="5"/>
  <c r="L26" i="5"/>
  <c r="M25" i="5"/>
  <c r="N25" i="5" s="1"/>
  <c r="L25" i="5"/>
  <c r="M24" i="5"/>
  <c r="L24" i="5"/>
  <c r="M23" i="5"/>
  <c r="N23" i="5" s="1"/>
  <c r="L23" i="5"/>
  <c r="M22" i="5"/>
  <c r="L22" i="5"/>
  <c r="M21" i="5"/>
  <c r="L21" i="5"/>
  <c r="M20" i="5"/>
  <c r="N70" i="5" s="1"/>
  <c r="L20" i="5"/>
  <c r="M70" i="5" s="1"/>
  <c r="M19" i="5"/>
  <c r="L19" i="5"/>
  <c r="M18" i="5"/>
  <c r="N18" i="5" s="1"/>
  <c r="L18" i="5"/>
  <c r="U17" i="5"/>
  <c r="T17" i="5"/>
  <c r="S17" i="5"/>
  <c r="R17" i="5"/>
  <c r="Q17" i="5"/>
  <c r="M17" i="5"/>
  <c r="L17" i="5"/>
  <c r="U16" i="5"/>
  <c r="T16" i="5"/>
  <c r="S16" i="5"/>
  <c r="R16" i="5"/>
  <c r="Q16" i="5"/>
  <c r="M16" i="5"/>
  <c r="L16" i="5"/>
  <c r="U15" i="5"/>
  <c r="T15" i="5"/>
  <c r="S15" i="5"/>
  <c r="R15" i="5"/>
  <c r="Q15" i="5"/>
  <c r="M15" i="5"/>
  <c r="N15" i="5" s="1"/>
  <c r="L15" i="5"/>
  <c r="U14" i="5"/>
  <c r="T14" i="5"/>
  <c r="S14" i="5"/>
  <c r="R14" i="5"/>
  <c r="Q14" i="5"/>
  <c r="M14" i="5"/>
  <c r="L14" i="5"/>
  <c r="H8" i="5"/>
  <c r="D8" i="5"/>
  <c r="H7" i="5"/>
  <c r="H6" i="5"/>
  <c r="H5" i="5"/>
  <c r="H3" i="5"/>
  <c r="D3" i="5"/>
  <c r="D2" i="5"/>
  <c r="N115" i="4"/>
  <c r="M115" i="4"/>
  <c r="L115" i="4"/>
  <c r="N114" i="4"/>
  <c r="M114" i="4"/>
  <c r="L114" i="4"/>
  <c r="N113" i="4"/>
  <c r="M113" i="4"/>
  <c r="L113" i="4"/>
  <c r="N112" i="4"/>
  <c r="M112" i="4"/>
  <c r="L112" i="4"/>
  <c r="N111" i="4"/>
  <c r="M111" i="4"/>
  <c r="L111" i="4"/>
  <c r="N110" i="4"/>
  <c r="M110" i="4"/>
  <c r="L110" i="4"/>
  <c r="N109" i="4"/>
  <c r="M109" i="4"/>
  <c r="L109" i="4"/>
  <c r="N108" i="4"/>
  <c r="M108" i="4"/>
  <c r="L108" i="4"/>
  <c r="N107" i="4"/>
  <c r="M107" i="4"/>
  <c r="L107" i="4"/>
  <c r="N106" i="4"/>
  <c r="M106" i="4"/>
  <c r="L106" i="4"/>
  <c r="N105" i="4"/>
  <c r="M105" i="4"/>
  <c r="L105" i="4"/>
  <c r="N104" i="4"/>
  <c r="M104" i="4"/>
  <c r="L104" i="4"/>
  <c r="N87" i="4"/>
  <c r="M87" i="4"/>
  <c r="L87" i="4"/>
  <c r="K87" i="4"/>
  <c r="J87" i="4"/>
  <c r="I87" i="4"/>
  <c r="H87" i="4"/>
  <c r="G87" i="4"/>
  <c r="N86" i="4"/>
  <c r="M86" i="4"/>
  <c r="L86" i="4"/>
  <c r="K86" i="4"/>
  <c r="J86" i="4"/>
  <c r="I86" i="4"/>
  <c r="H86" i="4"/>
  <c r="G86" i="4"/>
  <c r="N85" i="4"/>
  <c r="M85" i="4"/>
  <c r="L85" i="4"/>
  <c r="K85" i="4"/>
  <c r="J85" i="4"/>
  <c r="I85" i="4"/>
  <c r="H85" i="4"/>
  <c r="G85" i="4"/>
  <c r="N84" i="4"/>
  <c r="M84" i="4"/>
  <c r="L84" i="4"/>
  <c r="K84" i="4"/>
  <c r="J84" i="4"/>
  <c r="I84" i="4"/>
  <c r="H84" i="4"/>
  <c r="G84" i="4"/>
  <c r="N83" i="4"/>
  <c r="M83" i="4"/>
  <c r="L83" i="4"/>
  <c r="K83" i="4"/>
  <c r="J83" i="4"/>
  <c r="I83" i="4"/>
  <c r="H83" i="4"/>
  <c r="G83" i="4"/>
  <c r="N82" i="4"/>
  <c r="M82" i="4"/>
  <c r="L82" i="4"/>
  <c r="K82" i="4"/>
  <c r="J82" i="4"/>
  <c r="I82" i="4"/>
  <c r="H82" i="4"/>
  <c r="G82" i="4"/>
  <c r="N81" i="4"/>
  <c r="M81" i="4"/>
  <c r="L81" i="4"/>
  <c r="K81" i="4"/>
  <c r="J81" i="4"/>
  <c r="I81" i="4"/>
  <c r="H81" i="4"/>
  <c r="G81" i="4"/>
  <c r="N80" i="4"/>
  <c r="M80" i="4"/>
  <c r="L80" i="4"/>
  <c r="K80" i="4"/>
  <c r="J80" i="4"/>
  <c r="I80" i="4"/>
  <c r="H80" i="4"/>
  <c r="G80" i="4"/>
  <c r="N79" i="4"/>
  <c r="M79" i="4"/>
  <c r="L79" i="4"/>
  <c r="K79" i="4"/>
  <c r="J79" i="4"/>
  <c r="I79" i="4"/>
  <c r="H79" i="4"/>
  <c r="G79" i="4"/>
  <c r="N78" i="4"/>
  <c r="M78" i="4"/>
  <c r="L78" i="4"/>
  <c r="K78" i="4"/>
  <c r="J78" i="4"/>
  <c r="I78" i="4"/>
  <c r="H78" i="4"/>
  <c r="G78" i="4"/>
  <c r="N77" i="4"/>
  <c r="M77" i="4"/>
  <c r="L77" i="4"/>
  <c r="K77" i="4"/>
  <c r="J77" i="4"/>
  <c r="I77" i="4"/>
  <c r="H77" i="4"/>
  <c r="G77" i="4"/>
  <c r="N76" i="4"/>
  <c r="M76" i="4"/>
  <c r="L76" i="4"/>
  <c r="K76" i="4"/>
  <c r="J76" i="4"/>
  <c r="I76" i="4"/>
  <c r="H76" i="4"/>
  <c r="G76" i="4"/>
  <c r="N75" i="4"/>
  <c r="M75" i="4"/>
  <c r="L75" i="4"/>
  <c r="K75" i="4"/>
  <c r="J75" i="4"/>
  <c r="I75" i="4"/>
  <c r="H75" i="4"/>
  <c r="G75" i="4"/>
  <c r="N74" i="4"/>
  <c r="M74" i="4"/>
  <c r="L74" i="4"/>
  <c r="K74" i="4"/>
  <c r="J74" i="4"/>
  <c r="I74" i="4"/>
  <c r="H74" i="4"/>
  <c r="G74" i="4"/>
  <c r="N73" i="4"/>
  <c r="M73" i="4"/>
  <c r="L73" i="4"/>
  <c r="K73" i="4"/>
  <c r="U71" i="4" s="1"/>
  <c r="J73" i="4"/>
  <c r="I73" i="4"/>
  <c r="H73" i="4"/>
  <c r="G73" i="4"/>
  <c r="T68" i="4"/>
  <c r="M61" i="4"/>
  <c r="N61" i="4" s="1"/>
  <c r="L61" i="4"/>
  <c r="M60" i="4"/>
  <c r="L60" i="4"/>
  <c r="M59" i="4"/>
  <c r="N59" i="4" s="1"/>
  <c r="L59" i="4"/>
  <c r="M58" i="4"/>
  <c r="L58" i="4"/>
  <c r="M57" i="4"/>
  <c r="N57" i="4" s="1"/>
  <c r="L57" i="4"/>
  <c r="M56" i="4"/>
  <c r="L56" i="4"/>
  <c r="N56" i="4" s="1"/>
  <c r="M55" i="4"/>
  <c r="L55" i="4"/>
  <c r="M54" i="4"/>
  <c r="L54" i="4"/>
  <c r="N54" i="4" s="1"/>
  <c r="M53" i="4"/>
  <c r="L53" i="4"/>
  <c r="M52" i="4"/>
  <c r="L52" i="4"/>
  <c r="N52" i="4" s="1"/>
  <c r="N51" i="4"/>
  <c r="M51" i="4"/>
  <c r="L51" i="4"/>
  <c r="M50" i="4"/>
  <c r="L50" i="4"/>
  <c r="M49" i="4"/>
  <c r="L49" i="4"/>
  <c r="N49" i="4" s="1"/>
  <c r="M48" i="4"/>
  <c r="N48" i="4" s="1"/>
  <c r="L48" i="4"/>
  <c r="M47" i="4"/>
  <c r="L47" i="4"/>
  <c r="N47" i="4" s="1"/>
  <c r="M46" i="4"/>
  <c r="L46" i="4"/>
  <c r="M44" i="4"/>
  <c r="L44" i="4"/>
  <c r="N44" i="4" s="1"/>
  <c r="M43" i="4"/>
  <c r="N43" i="4" s="1"/>
  <c r="L43" i="4"/>
  <c r="M42" i="4"/>
  <c r="L42" i="4"/>
  <c r="N42" i="4" s="1"/>
  <c r="M41" i="4"/>
  <c r="L41" i="4"/>
  <c r="N41" i="4" s="1"/>
  <c r="M40" i="4"/>
  <c r="L40" i="4"/>
  <c r="M39" i="4"/>
  <c r="N70" i="4" s="1"/>
  <c r="L39" i="4"/>
  <c r="M70" i="4" s="1"/>
  <c r="N38" i="4"/>
  <c r="M38" i="4"/>
  <c r="L38" i="4"/>
  <c r="M37" i="4"/>
  <c r="L37" i="4"/>
  <c r="M36" i="4"/>
  <c r="L36" i="4"/>
  <c r="M35" i="4"/>
  <c r="L35" i="4"/>
  <c r="N34" i="4"/>
  <c r="M34" i="4"/>
  <c r="L34" i="4"/>
  <c r="M33" i="4"/>
  <c r="N33" i="4" s="1"/>
  <c r="L33" i="4"/>
  <c r="M32" i="4"/>
  <c r="L32" i="4"/>
  <c r="N32" i="4" s="1"/>
  <c r="M31" i="4"/>
  <c r="N31" i="4" s="1"/>
  <c r="L31" i="4"/>
  <c r="M30" i="4"/>
  <c r="L30" i="4"/>
  <c r="N30" i="4" s="1"/>
  <c r="M29" i="4"/>
  <c r="L29" i="4"/>
  <c r="N29" i="4" s="1"/>
  <c r="M28" i="4"/>
  <c r="L28" i="4"/>
  <c r="M27" i="4"/>
  <c r="N69" i="4" s="1"/>
  <c r="L27" i="4"/>
  <c r="N26" i="4"/>
  <c r="M26" i="4"/>
  <c r="L26" i="4"/>
  <c r="M25" i="4"/>
  <c r="L25" i="4"/>
  <c r="N25" i="4" s="1"/>
  <c r="M24" i="4"/>
  <c r="L24" i="4"/>
  <c r="N24" i="4" s="1"/>
  <c r="M23" i="4"/>
  <c r="L23" i="4"/>
  <c r="M22" i="4"/>
  <c r="L22" i="4"/>
  <c r="N21" i="4"/>
  <c r="M21" i="4"/>
  <c r="L21" i="4"/>
  <c r="M20" i="4"/>
  <c r="L20" i="4"/>
  <c r="M19" i="4"/>
  <c r="L19" i="4"/>
  <c r="N19" i="4" s="1"/>
  <c r="M18" i="4"/>
  <c r="L18" i="4"/>
  <c r="N18" i="4" s="1"/>
  <c r="U17" i="4"/>
  <c r="T17" i="4"/>
  <c r="S17" i="4"/>
  <c r="R17" i="4"/>
  <c r="Q17" i="4"/>
  <c r="M17" i="4"/>
  <c r="L17" i="4"/>
  <c r="N17" i="4" s="1"/>
  <c r="U16" i="4"/>
  <c r="T16" i="4"/>
  <c r="S16" i="4"/>
  <c r="R16" i="4"/>
  <c r="Q16" i="4"/>
  <c r="M16" i="4"/>
  <c r="L16" i="4"/>
  <c r="U15" i="4"/>
  <c r="T15" i="4"/>
  <c r="S15" i="4"/>
  <c r="R15" i="4"/>
  <c r="Q15" i="4"/>
  <c r="M15" i="4"/>
  <c r="N68" i="4" s="1"/>
  <c r="L15" i="4"/>
  <c r="U14" i="4"/>
  <c r="T14" i="4"/>
  <c r="T18" i="4" s="1"/>
  <c r="S14" i="4"/>
  <c r="R14" i="4"/>
  <c r="R18" i="4" s="1"/>
  <c r="R24" i="4" s="1"/>
  <c r="Q14" i="4"/>
  <c r="M14" i="4"/>
  <c r="L14" i="4"/>
  <c r="H8" i="4"/>
  <c r="D8" i="4"/>
  <c r="H7" i="4"/>
  <c r="H6" i="4"/>
  <c r="H5" i="4"/>
  <c r="H3" i="4"/>
  <c r="D3" i="4"/>
  <c r="D2" i="4"/>
  <c r="N115" i="3"/>
  <c r="M115" i="3"/>
  <c r="L115" i="3"/>
  <c r="N114" i="3"/>
  <c r="M114" i="3"/>
  <c r="L114" i="3"/>
  <c r="N113" i="3"/>
  <c r="M113" i="3"/>
  <c r="L113" i="3"/>
  <c r="N112" i="3"/>
  <c r="M112" i="3"/>
  <c r="L112" i="3"/>
  <c r="N111" i="3"/>
  <c r="M111" i="3"/>
  <c r="L111" i="3"/>
  <c r="N110" i="3"/>
  <c r="M110" i="3"/>
  <c r="L110" i="3"/>
  <c r="N109" i="3"/>
  <c r="M109" i="3"/>
  <c r="L109" i="3"/>
  <c r="N108" i="3"/>
  <c r="M108" i="3"/>
  <c r="L108" i="3"/>
  <c r="N107" i="3"/>
  <c r="M107" i="3"/>
  <c r="L107" i="3"/>
  <c r="N106" i="3"/>
  <c r="M106" i="3"/>
  <c r="L106" i="3"/>
  <c r="N105" i="3"/>
  <c r="M105" i="3"/>
  <c r="L105" i="3"/>
  <c r="N104" i="3"/>
  <c r="M104" i="3"/>
  <c r="L104" i="3"/>
  <c r="N87" i="3"/>
  <c r="M87" i="3"/>
  <c r="L87" i="3"/>
  <c r="K87" i="3"/>
  <c r="J87" i="3"/>
  <c r="I87" i="3"/>
  <c r="H87" i="3"/>
  <c r="G87" i="3"/>
  <c r="N86" i="3"/>
  <c r="M86" i="3"/>
  <c r="L86" i="3"/>
  <c r="K86" i="3"/>
  <c r="J86" i="3"/>
  <c r="I86" i="3"/>
  <c r="H86" i="3"/>
  <c r="G86" i="3"/>
  <c r="N85" i="3"/>
  <c r="M85" i="3"/>
  <c r="L85" i="3"/>
  <c r="K85" i="3"/>
  <c r="J85" i="3"/>
  <c r="I85" i="3"/>
  <c r="H85" i="3"/>
  <c r="G85" i="3"/>
  <c r="N84" i="3"/>
  <c r="M84" i="3"/>
  <c r="L84" i="3"/>
  <c r="K84" i="3"/>
  <c r="J84" i="3"/>
  <c r="I84" i="3"/>
  <c r="H84" i="3"/>
  <c r="G84" i="3"/>
  <c r="N83" i="3"/>
  <c r="M83" i="3"/>
  <c r="L83" i="3"/>
  <c r="K83" i="3"/>
  <c r="J83" i="3"/>
  <c r="I83" i="3"/>
  <c r="H83" i="3"/>
  <c r="G83" i="3"/>
  <c r="N82" i="3"/>
  <c r="M82" i="3"/>
  <c r="L82" i="3"/>
  <c r="K82" i="3"/>
  <c r="J82" i="3"/>
  <c r="I82" i="3"/>
  <c r="H82" i="3"/>
  <c r="G82" i="3"/>
  <c r="N81" i="3"/>
  <c r="M81" i="3"/>
  <c r="L81" i="3"/>
  <c r="K81" i="3"/>
  <c r="J81" i="3"/>
  <c r="I81" i="3"/>
  <c r="H81" i="3"/>
  <c r="G81" i="3"/>
  <c r="N80" i="3"/>
  <c r="M80" i="3"/>
  <c r="L80" i="3"/>
  <c r="K80" i="3"/>
  <c r="J80" i="3"/>
  <c r="I80" i="3"/>
  <c r="H80" i="3"/>
  <c r="G80" i="3"/>
  <c r="N79" i="3"/>
  <c r="M79" i="3"/>
  <c r="L79" i="3"/>
  <c r="K79" i="3"/>
  <c r="J79" i="3"/>
  <c r="I79" i="3"/>
  <c r="H79" i="3"/>
  <c r="G79" i="3"/>
  <c r="N78" i="3"/>
  <c r="M78" i="3"/>
  <c r="L78" i="3"/>
  <c r="K78" i="3"/>
  <c r="J78" i="3"/>
  <c r="I78" i="3"/>
  <c r="H78" i="3"/>
  <c r="G78" i="3"/>
  <c r="T70" i="3"/>
  <c r="S68" i="3"/>
  <c r="R69" i="3"/>
  <c r="N61" i="3"/>
  <c r="M61" i="3"/>
  <c r="L61" i="3"/>
  <c r="M60" i="3"/>
  <c r="L60" i="3"/>
  <c r="N60" i="3" s="1"/>
  <c r="M59" i="3"/>
  <c r="L59" i="3"/>
  <c r="N59" i="3" s="1"/>
  <c r="M58" i="3"/>
  <c r="L58" i="3"/>
  <c r="M57" i="3"/>
  <c r="L57" i="3"/>
  <c r="N57" i="3" s="1"/>
  <c r="M56" i="3"/>
  <c r="N56" i="3" s="1"/>
  <c r="L56" i="3"/>
  <c r="M55" i="3"/>
  <c r="L55" i="3"/>
  <c r="N55" i="3" s="1"/>
  <c r="M54" i="3"/>
  <c r="L54" i="3"/>
  <c r="M53" i="3"/>
  <c r="L53" i="3"/>
  <c r="N53" i="3" s="1"/>
  <c r="M52" i="3"/>
  <c r="L52" i="3"/>
  <c r="M51" i="3"/>
  <c r="L51" i="3"/>
  <c r="M50" i="3"/>
  <c r="L50" i="3"/>
  <c r="M49" i="3"/>
  <c r="L49" i="3"/>
  <c r="N49" i="3" s="1"/>
  <c r="M48" i="3"/>
  <c r="L48" i="3"/>
  <c r="M47" i="3"/>
  <c r="L47" i="3"/>
  <c r="M46" i="3"/>
  <c r="L46" i="3"/>
  <c r="M45" i="3"/>
  <c r="L45" i="3"/>
  <c r="N44" i="3"/>
  <c r="M44" i="3"/>
  <c r="L44" i="3"/>
  <c r="M43" i="3"/>
  <c r="N43" i="3" s="1"/>
  <c r="L43" i="3"/>
  <c r="M42" i="3"/>
  <c r="L42" i="3"/>
  <c r="N42" i="3" s="1"/>
  <c r="M41" i="3"/>
  <c r="L41" i="3"/>
  <c r="M40" i="3"/>
  <c r="N71" i="3" s="1"/>
  <c r="L40" i="3"/>
  <c r="M39" i="3"/>
  <c r="L39" i="3"/>
  <c r="M38" i="3"/>
  <c r="L38" i="3"/>
  <c r="N38" i="3" s="1"/>
  <c r="M37" i="3"/>
  <c r="L37" i="3"/>
  <c r="M69" i="3" s="1"/>
  <c r="M36" i="3"/>
  <c r="L36" i="3"/>
  <c r="M35" i="3"/>
  <c r="L35" i="3"/>
  <c r="N34" i="3"/>
  <c r="M34" i="3"/>
  <c r="L34" i="3"/>
  <c r="M33" i="3"/>
  <c r="L33" i="3"/>
  <c r="M32" i="3"/>
  <c r="L32" i="3"/>
  <c r="N32" i="3" s="1"/>
  <c r="M31" i="3"/>
  <c r="L31" i="3"/>
  <c r="M68" i="3" s="1"/>
  <c r="M30" i="3"/>
  <c r="N73" i="3" s="1"/>
  <c r="L30" i="3"/>
  <c r="M73" i="3" s="1"/>
  <c r="M29" i="3"/>
  <c r="L29" i="3"/>
  <c r="N29" i="3" s="1"/>
  <c r="M28" i="3"/>
  <c r="L28" i="3"/>
  <c r="N28" i="3" s="1"/>
  <c r="M27" i="3"/>
  <c r="N72" i="3" s="1"/>
  <c r="L27" i="3"/>
  <c r="M26" i="3"/>
  <c r="N70" i="3" s="1"/>
  <c r="L26" i="3"/>
  <c r="M70" i="3" s="1"/>
  <c r="M25" i="3"/>
  <c r="L25" i="3"/>
  <c r="N25" i="3" s="1"/>
  <c r="M24" i="3"/>
  <c r="N74" i="3" s="1"/>
  <c r="L24" i="3"/>
  <c r="M23" i="3"/>
  <c r="L23" i="3"/>
  <c r="M22" i="3"/>
  <c r="L22" i="3"/>
  <c r="M75" i="3" s="1"/>
  <c r="N21" i="3"/>
  <c r="M21" i="3"/>
  <c r="L21" i="3"/>
  <c r="M20" i="3"/>
  <c r="L20" i="3"/>
  <c r="M19" i="3"/>
  <c r="L19" i="3"/>
  <c r="N19" i="3" s="1"/>
  <c r="M18" i="3"/>
  <c r="L18" i="3"/>
  <c r="N18" i="3" s="1"/>
  <c r="U17" i="3"/>
  <c r="T17" i="3"/>
  <c r="S17" i="3"/>
  <c r="R17" i="3"/>
  <c r="Q17" i="3"/>
  <c r="M17" i="3"/>
  <c r="L17" i="3"/>
  <c r="N17" i="3" s="1"/>
  <c r="U16" i="3"/>
  <c r="T16" i="3"/>
  <c r="S16" i="3"/>
  <c r="R16" i="3"/>
  <c r="Q16" i="3"/>
  <c r="M16" i="3"/>
  <c r="N77" i="3" s="1"/>
  <c r="L16" i="3"/>
  <c r="U15" i="3"/>
  <c r="T15" i="3"/>
  <c r="T18" i="3" s="1"/>
  <c r="S15" i="3"/>
  <c r="R15" i="3"/>
  <c r="Q15" i="3"/>
  <c r="M15" i="3"/>
  <c r="R32" i="3" s="1"/>
  <c r="L15" i="3"/>
  <c r="N15" i="3" s="1"/>
  <c r="U14" i="3"/>
  <c r="T14" i="3"/>
  <c r="S14" i="3"/>
  <c r="R14" i="3"/>
  <c r="R18" i="3" s="1"/>
  <c r="R24" i="3" s="1"/>
  <c r="Q14" i="3"/>
  <c r="M14" i="3"/>
  <c r="L14" i="3"/>
  <c r="H8" i="3"/>
  <c r="D8" i="3"/>
  <c r="H7" i="3"/>
  <c r="H6" i="3"/>
  <c r="H5" i="3"/>
  <c r="H3" i="3"/>
  <c r="D3" i="3"/>
  <c r="D2" i="3"/>
  <c r="N115" i="2"/>
  <c r="M115" i="2"/>
  <c r="L115" i="2"/>
  <c r="N114" i="2"/>
  <c r="M114" i="2"/>
  <c r="L114" i="2"/>
  <c r="N113" i="2"/>
  <c r="M113" i="2"/>
  <c r="L113" i="2"/>
  <c r="N112" i="2"/>
  <c r="M112" i="2"/>
  <c r="L112" i="2"/>
  <c r="N111" i="2"/>
  <c r="M111" i="2"/>
  <c r="L111" i="2"/>
  <c r="N110" i="2"/>
  <c r="M110" i="2"/>
  <c r="L110" i="2"/>
  <c r="N109" i="2"/>
  <c r="M109" i="2"/>
  <c r="L109" i="2"/>
  <c r="N108" i="2"/>
  <c r="M108" i="2"/>
  <c r="L108" i="2"/>
  <c r="N107" i="2"/>
  <c r="M107" i="2"/>
  <c r="L107" i="2"/>
  <c r="N106" i="2"/>
  <c r="M106" i="2"/>
  <c r="L106" i="2"/>
  <c r="N105" i="2"/>
  <c r="M105" i="2"/>
  <c r="L105" i="2"/>
  <c r="N104" i="2"/>
  <c r="M104" i="2"/>
  <c r="L104" i="2"/>
  <c r="N87" i="2"/>
  <c r="M87" i="2"/>
  <c r="L87" i="2"/>
  <c r="K87" i="2"/>
  <c r="J87" i="2"/>
  <c r="I87" i="2"/>
  <c r="H87" i="2"/>
  <c r="G87" i="2"/>
  <c r="N86" i="2"/>
  <c r="M86" i="2"/>
  <c r="L86" i="2"/>
  <c r="K86" i="2"/>
  <c r="J86" i="2"/>
  <c r="I86" i="2"/>
  <c r="H86" i="2"/>
  <c r="G86" i="2"/>
  <c r="N85" i="2"/>
  <c r="M85" i="2"/>
  <c r="L85" i="2"/>
  <c r="K85" i="2"/>
  <c r="J85" i="2"/>
  <c r="I85" i="2"/>
  <c r="H85" i="2"/>
  <c r="G85" i="2"/>
  <c r="N84" i="2"/>
  <c r="M84" i="2"/>
  <c r="L84" i="2"/>
  <c r="K84" i="2"/>
  <c r="J84" i="2"/>
  <c r="I84" i="2"/>
  <c r="H84" i="2"/>
  <c r="G84" i="2"/>
  <c r="N83" i="2"/>
  <c r="M83" i="2"/>
  <c r="L83" i="2"/>
  <c r="K83" i="2"/>
  <c r="J83" i="2"/>
  <c r="I83" i="2"/>
  <c r="H83" i="2"/>
  <c r="G83" i="2"/>
  <c r="N82" i="2"/>
  <c r="M82" i="2"/>
  <c r="L82" i="2"/>
  <c r="K82" i="2"/>
  <c r="J82" i="2"/>
  <c r="I82" i="2"/>
  <c r="H82" i="2"/>
  <c r="G82" i="2"/>
  <c r="N81" i="2"/>
  <c r="M81" i="2"/>
  <c r="L81" i="2"/>
  <c r="K81" i="2"/>
  <c r="J81" i="2"/>
  <c r="I81" i="2"/>
  <c r="H81" i="2"/>
  <c r="G81" i="2"/>
  <c r="N80" i="2"/>
  <c r="M80" i="2"/>
  <c r="L80" i="2"/>
  <c r="K80" i="2"/>
  <c r="J80" i="2"/>
  <c r="I80" i="2"/>
  <c r="H80" i="2"/>
  <c r="G80" i="2"/>
  <c r="N79" i="2"/>
  <c r="M79" i="2"/>
  <c r="L79" i="2"/>
  <c r="K79" i="2"/>
  <c r="J79" i="2"/>
  <c r="I79" i="2"/>
  <c r="H79" i="2"/>
  <c r="G79" i="2"/>
  <c r="N78" i="2"/>
  <c r="M78" i="2"/>
  <c r="L78" i="2"/>
  <c r="K78" i="2"/>
  <c r="J78" i="2"/>
  <c r="I78" i="2"/>
  <c r="H78" i="2"/>
  <c r="G78" i="2"/>
  <c r="N77" i="2"/>
  <c r="M77" i="2"/>
  <c r="L77" i="2"/>
  <c r="K77" i="2"/>
  <c r="J77" i="2"/>
  <c r="I77" i="2"/>
  <c r="H77" i="2"/>
  <c r="G77" i="2"/>
  <c r="N76" i="2"/>
  <c r="M76" i="2"/>
  <c r="L76" i="2"/>
  <c r="K76" i="2"/>
  <c r="J76" i="2"/>
  <c r="I76" i="2"/>
  <c r="H76" i="2"/>
  <c r="G76" i="2"/>
  <c r="N75" i="2"/>
  <c r="M75" i="2"/>
  <c r="L75" i="2"/>
  <c r="K75" i="2"/>
  <c r="J75" i="2"/>
  <c r="I75" i="2"/>
  <c r="H75" i="2"/>
  <c r="G75" i="2"/>
  <c r="N74" i="2"/>
  <c r="M74" i="2"/>
  <c r="L74" i="2"/>
  <c r="K74" i="2"/>
  <c r="J74" i="2"/>
  <c r="I74" i="2"/>
  <c r="H74" i="2"/>
  <c r="G74" i="2"/>
  <c r="N73" i="2"/>
  <c r="M73" i="2"/>
  <c r="L73" i="2"/>
  <c r="K73" i="2"/>
  <c r="J73" i="2"/>
  <c r="I73" i="2"/>
  <c r="H73" i="2"/>
  <c r="G73" i="2"/>
  <c r="N72" i="2"/>
  <c r="M72" i="2"/>
  <c r="L72" i="2"/>
  <c r="K72" i="2"/>
  <c r="J72" i="2"/>
  <c r="I72" i="2"/>
  <c r="H72" i="2"/>
  <c r="G72" i="2"/>
  <c r="N71" i="2"/>
  <c r="Q105" i="2" s="1"/>
  <c r="M71" i="2"/>
  <c r="L71" i="2"/>
  <c r="Q86" i="2" s="1"/>
  <c r="K71" i="2"/>
  <c r="J71" i="2"/>
  <c r="I71" i="2"/>
  <c r="H71" i="2"/>
  <c r="R69" i="2" s="1"/>
  <c r="G71" i="2"/>
  <c r="U70" i="2"/>
  <c r="M61" i="2"/>
  <c r="L61" i="2"/>
  <c r="N61" i="2" s="1"/>
  <c r="M60" i="2"/>
  <c r="L60" i="2"/>
  <c r="N60" i="2" s="1"/>
  <c r="M59" i="2"/>
  <c r="L59" i="2"/>
  <c r="M58" i="2"/>
  <c r="L58" i="2"/>
  <c r="N58" i="2" s="1"/>
  <c r="N57" i="2"/>
  <c r="M57" i="2"/>
  <c r="L57" i="2"/>
  <c r="M56" i="2"/>
  <c r="L56" i="2"/>
  <c r="M55" i="2"/>
  <c r="L55" i="2"/>
  <c r="N55" i="2" s="1"/>
  <c r="M54" i="2"/>
  <c r="L54" i="2"/>
  <c r="M53" i="2"/>
  <c r="L53" i="2"/>
  <c r="N53" i="2" s="1"/>
  <c r="M52" i="2"/>
  <c r="L52" i="2"/>
  <c r="N52" i="2" s="1"/>
  <c r="M51" i="2"/>
  <c r="L51" i="2"/>
  <c r="N51" i="2" s="1"/>
  <c r="M50" i="2"/>
  <c r="L50" i="2"/>
  <c r="M49" i="2"/>
  <c r="L49" i="2"/>
  <c r="N49" i="2" s="1"/>
  <c r="M48" i="2"/>
  <c r="L48" i="2"/>
  <c r="N48" i="2" s="1"/>
  <c r="M47" i="2"/>
  <c r="L47" i="2"/>
  <c r="M46" i="2"/>
  <c r="L46" i="2"/>
  <c r="N46" i="2" s="1"/>
  <c r="M45" i="2"/>
  <c r="L45" i="2"/>
  <c r="N45" i="2" s="1"/>
  <c r="M44" i="2"/>
  <c r="N44" i="2" s="1"/>
  <c r="L44" i="2"/>
  <c r="M43" i="2"/>
  <c r="L43" i="2"/>
  <c r="N42" i="2"/>
  <c r="M42" i="2"/>
  <c r="L42" i="2"/>
  <c r="M41" i="2"/>
  <c r="L41" i="2"/>
  <c r="N41" i="2" s="1"/>
  <c r="M40" i="2"/>
  <c r="L40" i="2"/>
  <c r="N40" i="2" s="1"/>
  <c r="M39" i="2"/>
  <c r="L39" i="2"/>
  <c r="N39" i="2" s="1"/>
  <c r="M38" i="2"/>
  <c r="N70" i="2" s="1"/>
  <c r="L38" i="2"/>
  <c r="M70" i="2" s="1"/>
  <c r="M37" i="2"/>
  <c r="N37" i="2" s="1"/>
  <c r="L37" i="2"/>
  <c r="M36" i="2"/>
  <c r="L36" i="2"/>
  <c r="N36" i="2" s="1"/>
  <c r="M35" i="2"/>
  <c r="L35" i="2"/>
  <c r="M34" i="2"/>
  <c r="L34" i="2"/>
  <c r="N34" i="2" s="1"/>
  <c r="M33" i="2"/>
  <c r="L33" i="2"/>
  <c r="M32" i="2"/>
  <c r="N32" i="2" s="1"/>
  <c r="L32" i="2"/>
  <c r="M31" i="2"/>
  <c r="L31" i="2"/>
  <c r="N30" i="2"/>
  <c r="M30" i="2"/>
  <c r="L30" i="2"/>
  <c r="M29" i="2"/>
  <c r="L29" i="2"/>
  <c r="N29" i="2" s="1"/>
  <c r="M28" i="2"/>
  <c r="L28" i="2"/>
  <c r="N28" i="2" s="1"/>
  <c r="M27" i="2"/>
  <c r="L27" i="2"/>
  <c r="N27" i="2" s="1"/>
  <c r="M26" i="2"/>
  <c r="N68" i="2" s="1"/>
  <c r="L26" i="2"/>
  <c r="M68" i="2" s="1"/>
  <c r="N25" i="2"/>
  <c r="M25" i="2"/>
  <c r="L25" i="2"/>
  <c r="M24" i="2"/>
  <c r="L24" i="2"/>
  <c r="N24" i="2" s="1"/>
  <c r="M23" i="2"/>
  <c r="L23" i="2"/>
  <c r="N23" i="2" s="1"/>
  <c r="M22" i="2"/>
  <c r="N22" i="2" s="1"/>
  <c r="L22" i="2"/>
  <c r="M21" i="2"/>
  <c r="L21" i="2"/>
  <c r="N21" i="2" s="1"/>
  <c r="M20" i="2"/>
  <c r="L20" i="2"/>
  <c r="N20" i="2" s="1"/>
  <c r="M19" i="2"/>
  <c r="N19" i="2" s="1"/>
  <c r="L19" i="2"/>
  <c r="M18" i="2"/>
  <c r="N69" i="2" s="1"/>
  <c r="L18" i="2"/>
  <c r="U17" i="2"/>
  <c r="G21" i="1" s="1"/>
  <c r="T17" i="2"/>
  <c r="S17" i="2"/>
  <c r="E21" i="1" s="1"/>
  <c r="R17" i="2"/>
  <c r="Q17" i="2"/>
  <c r="C21" i="1" s="1"/>
  <c r="M17" i="2"/>
  <c r="L17" i="2"/>
  <c r="U16" i="2"/>
  <c r="T16" i="2"/>
  <c r="F20" i="1" s="1"/>
  <c r="S16" i="2"/>
  <c r="E20" i="1" s="1"/>
  <c r="R16" i="2"/>
  <c r="D20" i="1" s="1"/>
  <c r="Q16" i="2"/>
  <c r="M16" i="2"/>
  <c r="L16" i="2"/>
  <c r="N16" i="2" s="1"/>
  <c r="U15" i="2"/>
  <c r="G19" i="1" s="1"/>
  <c r="T15" i="2"/>
  <c r="S15" i="2"/>
  <c r="E19" i="1" s="1"/>
  <c r="R15" i="2"/>
  <c r="D19" i="1" s="1"/>
  <c r="Q15" i="2"/>
  <c r="C19" i="1" s="1"/>
  <c r="M15" i="2"/>
  <c r="L15" i="2"/>
  <c r="N15" i="2" s="1"/>
  <c r="U14" i="2"/>
  <c r="G18" i="1" s="1"/>
  <c r="T14" i="2"/>
  <c r="S14" i="2"/>
  <c r="R14" i="2"/>
  <c r="Q14" i="2"/>
  <c r="C18" i="1" s="1"/>
  <c r="M14" i="2"/>
  <c r="L14" i="2"/>
  <c r="H8" i="2"/>
  <c r="C11" i="1" s="1"/>
  <c r="D8" i="2"/>
  <c r="C13" i="1" s="1"/>
  <c r="H7" i="2"/>
  <c r="C10" i="1" s="1"/>
  <c r="H6" i="2"/>
  <c r="H5" i="2"/>
  <c r="C8" i="1" s="1"/>
  <c r="H3" i="2"/>
  <c r="C6" i="1" s="1"/>
  <c r="C5" i="1"/>
  <c r="C3" i="1"/>
  <c r="C2" i="1"/>
  <c r="F21" i="1" l="1"/>
  <c r="T25" i="3"/>
  <c r="T23" i="3"/>
  <c r="R18" i="2"/>
  <c r="R24" i="2" s="1"/>
  <c r="T24" i="4"/>
  <c r="T23" i="4"/>
  <c r="F18" i="1"/>
  <c r="T23" i="2"/>
  <c r="T18" i="2"/>
  <c r="T25" i="2" s="1"/>
  <c r="N17" i="2"/>
  <c r="R23" i="2"/>
  <c r="D18" i="1"/>
  <c r="N31" i="2"/>
  <c r="N43" i="2"/>
  <c r="R25" i="3"/>
  <c r="N22" i="3"/>
  <c r="N75" i="3"/>
  <c r="N24" i="3"/>
  <c r="M74" i="3"/>
  <c r="N27" i="3"/>
  <c r="M72" i="3"/>
  <c r="N30" i="3"/>
  <c r="N33" i="3"/>
  <c r="N47" i="3"/>
  <c r="R25" i="4"/>
  <c r="N22" i="4"/>
  <c r="N27" i="4"/>
  <c r="M69" i="4"/>
  <c r="N37" i="4"/>
  <c r="N17" i="5"/>
  <c r="N20" i="5"/>
  <c r="N24" i="5"/>
  <c r="N26" i="5"/>
  <c r="N28" i="5"/>
  <c r="N69" i="5"/>
  <c r="Q106" i="5" s="1"/>
  <c r="N30" i="5"/>
  <c r="M71" i="5"/>
  <c r="R89" i="5" s="1"/>
  <c r="Q34" i="6"/>
  <c r="M73" i="6"/>
  <c r="N17" i="7"/>
  <c r="R34" i="7"/>
  <c r="N24" i="7"/>
  <c r="N29" i="7"/>
  <c r="N31" i="7"/>
  <c r="M70" i="7"/>
  <c r="R86" i="7" s="1"/>
  <c r="N33" i="7"/>
  <c r="N35" i="7"/>
  <c r="N38" i="7"/>
  <c r="N43" i="7"/>
  <c r="N47" i="7"/>
  <c r="R34" i="2"/>
  <c r="C9" i="1"/>
  <c r="E18" i="1"/>
  <c r="F19" i="1"/>
  <c r="C20" i="1"/>
  <c r="C22" i="1" s="1"/>
  <c r="G20" i="1"/>
  <c r="R26" i="2"/>
  <c r="D21" i="1"/>
  <c r="N18" i="2"/>
  <c r="M69" i="2"/>
  <c r="R88" i="2" s="1"/>
  <c r="R32" i="2"/>
  <c r="N26" i="2"/>
  <c r="N33" i="2"/>
  <c r="N35" i="2"/>
  <c r="N38" i="2"/>
  <c r="N47" i="2"/>
  <c r="N59" i="2"/>
  <c r="N16" i="3"/>
  <c r="M77" i="3"/>
  <c r="T26" i="3"/>
  <c r="N23" i="3"/>
  <c r="N37" i="3"/>
  <c r="N69" i="3"/>
  <c r="N41" i="3"/>
  <c r="N46" i="3"/>
  <c r="N48" i="3"/>
  <c r="N52" i="3"/>
  <c r="N16" i="4"/>
  <c r="T26" i="4"/>
  <c r="N23" i="4"/>
  <c r="R34" i="4"/>
  <c r="N36" i="4"/>
  <c r="N58" i="4"/>
  <c r="N60" i="4"/>
  <c r="N16" i="5"/>
  <c r="N19" i="5"/>
  <c r="N21" i="5"/>
  <c r="N32" i="5"/>
  <c r="N39" i="5"/>
  <c r="N41" i="5"/>
  <c r="N44" i="5"/>
  <c r="N46" i="5"/>
  <c r="N49" i="5"/>
  <c r="N51" i="5"/>
  <c r="N53" i="5"/>
  <c r="N55" i="5"/>
  <c r="R33" i="6"/>
  <c r="N73" i="6"/>
  <c r="Q106" i="6" s="1"/>
  <c r="N17" i="6"/>
  <c r="R32" i="6"/>
  <c r="N24" i="6"/>
  <c r="N26" i="6"/>
  <c r="N28" i="6"/>
  <c r="N31" i="6"/>
  <c r="N35" i="6"/>
  <c r="M69" i="6"/>
  <c r="N55" i="6"/>
  <c r="N57" i="6"/>
  <c r="N59" i="6"/>
  <c r="N61" i="6"/>
  <c r="N16" i="7"/>
  <c r="N19" i="7"/>
  <c r="N22" i="7"/>
  <c r="N37" i="7"/>
  <c r="R23" i="3"/>
  <c r="N20" i="3"/>
  <c r="M76" i="3"/>
  <c r="N31" i="3"/>
  <c r="N68" i="3"/>
  <c r="N36" i="3"/>
  <c r="N58" i="3"/>
  <c r="R23" i="4"/>
  <c r="N15" i="4"/>
  <c r="M68" i="4"/>
  <c r="R89" i="4" s="1"/>
  <c r="T25" i="4"/>
  <c r="N20" i="4"/>
  <c r="N28" i="4"/>
  <c r="N40" i="4"/>
  <c r="N50" i="4"/>
  <c r="N53" i="4"/>
  <c r="Q33" i="5"/>
  <c r="N31" i="5"/>
  <c r="N33" i="5"/>
  <c r="N35" i="5"/>
  <c r="N16" i="6"/>
  <c r="M68" i="6"/>
  <c r="R87" i="6" s="1"/>
  <c r="N19" i="6"/>
  <c r="N32" i="6"/>
  <c r="M71" i="6"/>
  <c r="N40" i="6"/>
  <c r="M75" i="6"/>
  <c r="N56" i="2"/>
  <c r="R26" i="3"/>
  <c r="R34" i="3"/>
  <c r="N76" i="3"/>
  <c r="Q103" i="3" s="1"/>
  <c r="N26" i="3"/>
  <c r="N40" i="3"/>
  <c r="M71" i="3"/>
  <c r="R86" i="3" s="1"/>
  <c r="R26" i="4"/>
  <c r="R27" i="4" s="1"/>
  <c r="N15" i="6"/>
  <c r="M74" i="6"/>
  <c r="Q35" i="7"/>
  <c r="N25" i="7"/>
  <c r="N32" i="7"/>
  <c r="N68" i="7"/>
  <c r="Q104" i="7" s="1"/>
  <c r="N48" i="7"/>
  <c r="Q87" i="2"/>
  <c r="T71" i="2"/>
  <c r="R88" i="5"/>
  <c r="R87" i="4"/>
  <c r="Q88" i="7"/>
  <c r="U70" i="3"/>
  <c r="S71" i="4"/>
  <c r="Q71" i="7"/>
  <c r="U69" i="7"/>
  <c r="Q87" i="3"/>
  <c r="T69" i="3"/>
  <c r="Q106" i="3"/>
  <c r="R71" i="5"/>
  <c r="Q89" i="5"/>
  <c r="R70" i="5"/>
  <c r="S70" i="6"/>
  <c r="T71" i="3"/>
  <c r="Q88" i="3"/>
  <c r="Q71" i="6"/>
  <c r="U71" i="6"/>
  <c r="U70" i="7"/>
  <c r="S69" i="5"/>
  <c r="T70" i="2"/>
  <c r="S68" i="2"/>
  <c r="Q88" i="2"/>
  <c r="T70" i="4"/>
  <c r="Q70" i="5"/>
  <c r="U70" i="5"/>
  <c r="Q71" i="5"/>
  <c r="U71" i="5"/>
  <c r="R69" i="6"/>
  <c r="Q89" i="6"/>
  <c r="R71" i="6"/>
  <c r="T71" i="7"/>
  <c r="Q106" i="7"/>
  <c r="R27" i="3"/>
  <c r="T27" i="4"/>
  <c r="Q104" i="3"/>
  <c r="Q105" i="3"/>
  <c r="Q35" i="4"/>
  <c r="R71" i="4"/>
  <c r="R69" i="4"/>
  <c r="Q89" i="4"/>
  <c r="Q87" i="4"/>
  <c r="Q88" i="4"/>
  <c r="Q86" i="4"/>
  <c r="R70" i="4"/>
  <c r="Q35" i="2"/>
  <c r="Q104" i="2"/>
  <c r="Q106" i="2"/>
  <c r="Q35" i="3"/>
  <c r="D22" i="1"/>
  <c r="D29" i="1" s="1"/>
  <c r="Q34" i="2"/>
  <c r="Q32" i="2"/>
  <c r="T24" i="2"/>
  <c r="R25" i="2"/>
  <c r="R27" i="2" s="1"/>
  <c r="Q33" i="2"/>
  <c r="Q69" i="2"/>
  <c r="Q71" i="2"/>
  <c r="U69" i="2"/>
  <c r="U71" i="2"/>
  <c r="Q68" i="2"/>
  <c r="R70" i="2"/>
  <c r="T69" i="2"/>
  <c r="R71" i="2"/>
  <c r="Q89" i="2"/>
  <c r="Q34" i="3"/>
  <c r="Q32" i="3"/>
  <c r="T24" i="3"/>
  <c r="T27" i="3" s="1"/>
  <c r="Q33" i="3"/>
  <c r="Q69" i="3"/>
  <c r="Q71" i="3"/>
  <c r="U69" i="3"/>
  <c r="U71" i="3"/>
  <c r="Q68" i="3"/>
  <c r="R70" i="3"/>
  <c r="R71" i="3"/>
  <c r="Q89" i="3"/>
  <c r="Q34" i="4"/>
  <c r="Q32" i="4"/>
  <c r="Q33" i="4"/>
  <c r="S70" i="4"/>
  <c r="Q70" i="4"/>
  <c r="U70" i="4"/>
  <c r="Q69" i="4"/>
  <c r="R33" i="5"/>
  <c r="N35" i="3"/>
  <c r="N39" i="3"/>
  <c r="N45" i="3"/>
  <c r="N51" i="3"/>
  <c r="R68" i="3"/>
  <c r="Q70" i="3"/>
  <c r="Q86" i="3"/>
  <c r="R33" i="4"/>
  <c r="R35" i="4"/>
  <c r="R32" i="4"/>
  <c r="N35" i="4"/>
  <c r="N39" i="4"/>
  <c r="N46" i="4"/>
  <c r="T69" i="4"/>
  <c r="T71" i="4"/>
  <c r="Q106" i="4"/>
  <c r="Q105" i="4"/>
  <c r="Q104" i="4"/>
  <c r="Q103" i="4"/>
  <c r="S69" i="4"/>
  <c r="Q71" i="4"/>
  <c r="R32" i="5"/>
  <c r="R35" i="5"/>
  <c r="R34" i="5"/>
  <c r="N14" i="5"/>
  <c r="Q32" i="5"/>
  <c r="Q103" i="2"/>
  <c r="E22" i="1"/>
  <c r="E28" i="1" s="1"/>
  <c r="R33" i="2"/>
  <c r="R68" i="2"/>
  <c r="Q70" i="2"/>
  <c r="R33" i="3"/>
  <c r="G22" i="1"/>
  <c r="G30" i="1" s="1"/>
  <c r="N14" i="2"/>
  <c r="F22" i="1"/>
  <c r="F27" i="1" s="1"/>
  <c r="N50" i="2"/>
  <c r="N54" i="2"/>
  <c r="S71" i="2"/>
  <c r="S69" i="2"/>
  <c r="R89" i="2"/>
  <c r="R87" i="2"/>
  <c r="U68" i="2"/>
  <c r="S70" i="2"/>
  <c r="N14" i="3"/>
  <c r="N50" i="3"/>
  <c r="N54" i="3"/>
  <c r="S71" i="3"/>
  <c r="S69" i="3"/>
  <c r="R87" i="3"/>
  <c r="R88" i="3"/>
  <c r="U68" i="3"/>
  <c r="S70" i="3"/>
  <c r="N14" i="4"/>
  <c r="N55" i="4"/>
  <c r="Q68" i="4"/>
  <c r="U68" i="4"/>
  <c r="R68" i="4"/>
  <c r="U69" i="4"/>
  <c r="S18" i="5"/>
  <c r="S23" i="5" s="1"/>
  <c r="Q34" i="5"/>
  <c r="N22" i="5"/>
  <c r="Q18" i="2"/>
  <c r="Q23" i="2" s="1"/>
  <c r="U18" i="2"/>
  <c r="U24" i="2" s="1"/>
  <c r="R35" i="2"/>
  <c r="T68" i="2"/>
  <c r="Q18" i="3"/>
  <c r="Q23" i="3" s="1"/>
  <c r="U18" i="3"/>
  <c r="U25" i="3" s="1"/>
  <c r="R35" i="3"/>
  <c r="T68" i="3"/>
  <c r="Q18" i="4"/>
  <c r="Q23" i="4" s="1"/>
  <c r="U18" i="4"/>
  <c r="U23" i="4" s="1"/>
  <c r="S68" i="4"/>
  <c r="T18" i="5"/>
  <c r="T24" i="5" s="1"/>
  <c r="Q35" i="5"/>
  <c r="S68" i="5"/>
  <c r="R69" i="5"/>
  <c r="T71" i="5"/>
  <c r="Q86" i="5"/>
  <c r="Q88" i="5"/>
  <c r="Q104" i="5"/>
  <c r="Q105" i="5"/>
  <c r="N14" i="6"/>
  <c r="T18" i="6"/>
  <c r="T23" i="6" s="1"/>
  <c r="R34" i="6"/>
  <c r="Q35" i="6"/>
  <c r="S68" i="6"/>
  <c r="Q70" i="6"/>
  <c r="U70" i="6"/>
  <c r="T71" i="6"/>
  <c r="Q86" i="6"/>
  <c r="Q103" i="6"/>
  <c r="Q104" i="6"/>
  <c r="Q105" i="6"/>
  <c r="N14" i="7"/>
  <c r="T18" i="7"/>
  <c r="T23" i="7" s="1"/>
  <c r="N30" i="7"/>
  <c r="Q32" i="7"/>
  <c r="R33" i="7"/>
  <c r="N44" i="7"/>
  <c r="R71" i="7"/>
  <c r="Q89" i="7"/>
  <c r="Q87" i="7"/>
  <c r="S68" i="7"/>
  <c r="S69" i="7"/>
  <c r="T70" i="7"/>
  <c r="Q86" i="7"/>
  <c r="Q18" i="5"/>
  <c r="Q26" i="5" s="1"/>
  <c r="U18" i="5"/>
  <c r="U26" i="5" s="1"/>
  <c r="T68" i="5"/>
  <c r="R86" i="5"/>
  <c r="Q18" i="6"/>
  <c r="Q25" i="6" s="1"/>
  <c r="U18" i="6"/>
  <c r="U24" i="6" s="1"/>
  <c r="Q32" i="6"/>
  <c r="R35" i="6"/>
  <c r="T68" i="6"/>
  <c r="S69" i="6"/>
  <c r="R70" i="6"/>
  <c r="R86" i="6"/>
  <c r="Q18" i="7"/>
  <c r="Q26" i="7" s="1"/>
  <c r="U18" i="7"/>
  <c r="U23" i="7" s="1"/>
  <c r="R35" i="7"/>
  <c r="R88" i="7"/>
  <c r="R87" i="7"/>
  <c r="S18" i="2"/>
  <c r="S24" i="2" s="1"/>
  <c r="S18" i="3"/>
  <c r="S24" i="3" s="1"/>
  <c r="S18" i="4"/>
  <c r="S26" i="4" s="1"/>
  <c r="R18" i="5"/>
  <c r="R26" i="5" s="1"/>
  <c r="Q68" i="5"/>
  <c r="U68" i="5"/>
  <c r="T69" i="5"/>
  <c r="S70" i="5"/>
  <c r="Q87" i="5"/>
  <c r="R18" i="6"/>
  <c r="R24" i="6" s="1"/>
  <c r="Q33" i="6"/>
  <c r="Q68" i="6"/>
  <c r="U68" i="6"/>
  <c r="T69" i="6"/>
  <c r="Q87" i="6"/>
  <c r="Q33" i="7"/>
  <c r="R25" i="7"/>
  <c r="R18" i="7"/>
  <c r="R24" i="7" s="1"/>
  <c r="T69" i="7"/>
  <c r="Q69" i="7"/>
  <c r="Q70" i="7"/>
  <c r="Q103" i="7"/>
  <c r="Q105" i="7"/>
  <c r="R87" i="5"/>
  <c r="S18" i="6"/>
  <c r="S26" i="6" s="1"/>
  <c r="R32" i="7"/>
  <c r="S18" i="7"/>
  <c r="Q34" i="7"/>
  <c r="N40" i="7"/>
  <c r="N46" i="7"/>
  <c r="Q68" i="7"/>
  <c r="U68" i="7"/>
  <c r="R68" i="7"/>
  <c r="R69" i="7"/>
  <c r="R70" i="7"/>
  <c r="S71" i="7"/>
  <c r="R89" i="7"/>
  <c r="R86" i="4" l="1"/>
  <c r="R89" i="3"/>
  <c r="R90" i="3" s="1"/>
  <c r="R95" i="3" s="1"/>
  <c r="R86" i="2"/>
  <c r="R90" i="2" s="1"/>
  <c r="R97" i="2" s="1"/>
  <c r="Q103" i="5"/>
  <c r="Q107" i="5" s="1"/>
  <c r="R88" i="4"/>
  <c r="R88" i="6"/>
  <c r="D94" i="1" s="1"/>
  <c r="C30" i="1"/>
  <c r="C28" i="1"/>
  <c r="C29" i="1"/>
  <c r="C27" i="1"/>
  <c r="R36" i="6"/>
  <c r="U23" i="3"/>
  <c r="R89" i="6"/>
  <c r="D39" i="1"/>
  <c r="U25" i="6"/>
  <c r="T26" i="5"/>
  <c r="C36" i="1"/>
  <c r="D38" i="1"/>
  <c r="T26" i="2"/>
  <c r="T27" i="2" s="1"/>
  <c r="D37" i="1"/>
  <c r="C37" i="1"/>
  <c r="C38" i="1"/>
  <c r="C39" i="1"/>
  <c r="D36" i="1"/>
  <c r="E75" i="1"/>
  <c r="D75" i="1"/>
  <c r="C92" i="1"/>
  <c r="D74" i="1"/>
  <c r="C74" i="1"/>
  <c r="C75" i="1"/>
  <c r="C113" i="1"/>
  <c r="C112" i="1"/>
  <c r="C94" i="1"/>
  <c r="G76" i="1"/>
  <c r="F75" i="1"/>
  <c r="T72" i="4"/>
  <c r="T79" i="4" s="1"/>
  <c r="E74" i="1"/>
  <c r="F76" i="1"/>
  <c r="G77" i="1"/>
  <c r="D92" i="1"/>
  <c r="E77" i="1"/>
  <c r="F77" i="1"/>
  <c r="C93" i="1"/>
  <c r="G75" i="1"/>
  <c r="E76" i="1"/>
  <c r="D93" i="1"/>
  <c r="C76" i="1"/>
  <c r="D76" i="1"/>
  <c r="C77" i="1"/>
  <c r="D77" i="1"/>
  <c r="C111" i="1"/>
  <c r="F74" i="1"/>
  <c r="G74" i="1"/>
  <c r="D95" i="1"/>
  <c r="C110" i="1"/>
  <c r="C95" i="1"/>
  <c r="D28" i="1"/>
  <c r="F30" i="1"/>
  <c r="T72" i="7"/>
  <c r="T80" i="7" s="1"/>
  <c r="R40" i="6"/>
  <c r="R41" i="6"/>
  <c r="U72" i="7"/>
  <c r="Q107" i="7"/>
  <c r="Q114" i="7" s="1"/>
  <c r="Q72" i="6"/>
  <c r="Q77" i="6" s="1"/>
  <c r="Q40" i="6"/>
  <c r="Q36" i="6"/>
  <c r="Q42" i="6" s="1"/>
  <c r="T72" i="5"/>
  <c r="T79" i="5" s="1"/>
  <c r="S72" i="7"/>
  <c r="S79" i="7" s="1"/>
  <c r="T25" i="7"/>
  <c r="T26" i="7"/>
  <c r="Q107" i="6"/>
  <c r="Q114" i="6" s="1"/>
  <c r="S72" i="4"/>
  <c r="S80" i="4" s="1"/>
  <c r="U24" i="7"/>
  <c r="R72" i="6"/>
  <c r="R79" i="6" s="1"/>
  <c r="T24" i="6"/>
  <c r="U72" i="4"/>
  <c r="U80" i="4" s="1"/>
  <c r="U72" i="2"/>
  <c r="U79" i="2" s="1"/>
  <c r="S23" i="3"/>
  <c r="R72" i="2"/>
  <c r="R78" i="2" s="1"/>
  <c r="S23" i="2"/>
  <c r="Q25" i="3"/>
  <c r="Q25" i="7"/>
  <c r="U26" i="6"/>
  <c r="R23" i="6"/>
  <c r="Q36" i="5"/>
  <c r="Q41" i="5" s="1"/>
  <c r="T23" i="5"/>
  <c r="R36" i="5"/>
  <c r="R40" i="5" s="1"/>
  <c r="Q107" i="4"/>
  <c r="Q111" i="4" s="1"/>
  <c r="S25" i="4"/>
  <c r="Q90" i="3"/>
  <c r="U26" i="7"/>
  <c r="U23" i="6"/>
  <c r="U25" i="5"/>
  <c r="R80" i="2"/>
  <c r="Q26" i="2"/>
  <c r="Q24" i="2"/>
  <c r="Q23" i="7"/>
  <c r="R25" i="6"/>
  <c r="T25" i="5"/>
  <c r="U26" i="4"/>
  <c r="U24" i="4"/>
  <c r="D30" i="1"/>
  <c r="G28" i="1"/>
  <c r="Q72" i="7"/>
  <c r="Q80" i="7" s="1"/>
  <c r="S24" i="7"/>
  <c r="S25" i="7"/>
  <c r="S26" i="7"/>
  <c r="R26" i="7"/>
  <c r="Q41" i="6"/>
  <c r="Q90" i="7"/>
  <c r="Q96" i="7" s="1"/>
  <c r="Q52" i="7"/>
  <c r="Q51" i="7"/>
  <c r="Q50" i="7"/>
  <c r="Q49" i="7"/>
  <c r="Q90" i="6"/>
  <c r="Q95" i="6" s="1"/>
  <c r="S72" i="6"/>
  <c r="S77" i="6" s="1"/>
  <c r="Q52" i="6"/>
  <c r="Q51" i="6"/>
  <c r="Q50" i="6"/>
  <c r="Q49" i="6"/>
  <c r="S72" i="5"/>
  <c r="S77" i="5" s="1"/>
  <c r="Q24" i="7"/>
  <c r="R26" i="6"/>
  <c r="S23" i="6"/>
  <c r="R24" i="5"/>
  <c r="R90" i="4"/>
  <c r="R94" i="4" s="1"/>
  <c r="Q72" i="4"/>
  <c r="Q80" i="4" s="1"/>
  <c r="U72" i="3"/>
  <c r="U79" i="3" s="1"/>
  <c r="S26" i="3"/>
  <c r="S26" i="2"/>
  <c r="D40" i="1"/>
  <c r="D45" i="1" s="1"/>
  <c r="G29" i="1"/>
  <c r="Q24" i="3"/>
  <c r="T24" i="7"/>
  <c r="Q26" i="6"/>
  <c r="R25" i="5"/>
  <c r="Q52" i="5"/>
  <c r="Q51" i="5"/>
  <c r="Q50" i="5"/>
  <c r="Q49" i="5"/>
  <c r="R36" i="4"/>
  <c r="R42" i="4" s="1"/>
  <c r="S24" i="4"/>
  <c r="T26" i="6"/>
  <c r="Q23" i="6"/>
  <c r="Q25" i="5"/>
  <c r="Q40" i="4"/>
  <c r="Q36" i="4"/>
  <c r="Q41" i="4" s="1"/>
  <c r="Q40" i="3"/>
  <c r="Q36" i="3"/>
  <c r="Q43" i="3" s="1"/>
  <c r="U26" i="3"/>
  <c r="U25" i="2"/>
  <c r="U23" i="2"/>
  <c r="R72" i="5"/>
  <c r="R23" i="5"/>
  <c r="R27" i="5" s="1"/>
  <c r="Q90" i="4"/>
  <c r="Q94" i="4" s="1"/>
  <c r="Q26" i="4"/>
  <c r="Q24" i="4"/>
  <c r="S72" i="2"/>
  <c r="S77" i="2" s="1"/>
  <c r="F28" i="1"/>
  <c r="E29" i="1"/>
  <c r="G27" i="1"/>
  <c r="G31" i="1" s="1"/>
  <c r="R36" i="7"/>
  <c r="R42" i="7" s="1"/>
  <c r="U72" i="5"/>
  <c r="R90" i="7"/>
  <c r="R95" i="7" s="1"/>
  <c r="T72" i="6"/>
  <c r="T79" i="6" s="1"/>
  <c r="Q36" i="7"/>
  <c r="Q43" i="7" s="1"/>
  <c r="Q43" i="6"/>
  <c r="Q90" i="5"/>
  <c r="Q97" i="5" s="1"/>
  <c r="Q43" i="5"/>
  <c r="T27" i="7"/>
  <c r="Q42" i="5"/>
  <c r="U23" i="5"/>
  <c r="Q52" i="3"/>
  <c r="Q49" i="3"/>
  <c r="Q50" i="3"/>
  <c r="Q51" i="3"/>
  <c r="Q52" i="2"/>
  <c r="Q49" i="2"/>
  <c r="Q51" i="2"/>
  <c r="Q50" i="2"/>
  <c r="S25" i="3"/>
  <c r="Q90" i="2"/>
  <c r="Q94" i="2" s="1"/>
  <c r="S25" i="2"/>
  <c r="Q26" i="3"/>
  <c r="S23" i="7"/>
  <c r="S27" i="7" s="1"/>
  <c r="T25" i="6"/>
  <c r="U24" i="5"/>
  <c r="R42" i="5"/>
  <c r="R43" i="4"/>
  <c r="S23" i="4"/>
  <c r="S27" i="4" s="1"/>
  <c r="R72" i="3"/>
  <c r="R78" i="3" s="1"/>
  <c r="R23" i="7"/>
  <c r="R27" i="7" s="1"/>
  <c r="S25" i="6"/>
  <c r="R41" i="5"/>
  <c r="Q42" i="4"/>
  <c r="Q72" i="3"/>
  <c r="Q80" i="3" s="1"/>
  <c r="Q42" i="3"/>
  <c r="R79" i="2"/>
  <c r="E27" i="1"/>
  <c r="U24" i="3"/>
  <c r="Q25" i="2"/>
  <c r="Q24" i="6"/>
  <c r="U25" i="4"/>
  <c r="Q107" i="3"/>
  <c r="Q114" i="3" s="1"/>
  <c r="E30" i="1"/>
  <c r="S72" i="3"/>
  <c r="S77" i="3" s="1"/>
  <c r="D27" i="1"/>
  <c r="D31" i="1" s="1"/>
  <c r="R36" i="2"/>
  <c r="R43" i="2" s="1"/>
  <c r="R72" i="7"/>
  <c r="R79" i="7" s="1"/>
  <c r="U72" i="6"/>
  <c r="Q72" i="5"/>
  <c r="Q77" i="5" s="1"/>
  <c r="R43" i="6"/>
  <c r="R90" i="5"/>
  <c r="R95" i="5" s="1"/>
  <c r="S78" i="7"/>
  <c r="R42" i="6"/>
  <c r="T72" i="3"/>
  <c r="T77" i="3" s="1"/>
  <c r="T72" i="2"/>
  <c r="T78" i="2" s="1"/>
  <c r="S25" i="5"/>
  <c r="S26" i="5"/>
  <c r="Q23" i="5"/>
  <c r="R72" i="4"/>
  <c r="R79" i="4" s="1"/>
  <c r="Q52" i="4"/>
  <c r="Q51" i="4"/>
  <c r="Q50" i="4"/>
  <c r="Q49" i="4"/>
  <c r="Q107" i="2"/>
  <c r="Q113" i="2" s="1"/>
  <c r="U25" i="7"/>
  <c r="S24" i="6"/>
  <c r="S24" i="5"/>
  <c r="Q24" i="5"/>
  <c r="R43" i="5"/>
  <c r="R41" i="4"/>
  <c r="Q41" i="3"/>
  <c r="Q72" i="2"/>
  <c r="Q79" i="2" s="1"/>
  <c r="Q40" i="2"/>
  <c r="Q36" i="2"/>
  <c r="Q42" i="2" s="1"/>
  <c r="R36" i="3"/>
  <c r="R41" i="3" s="1"/>
  <c r="U26" i="2"/>
  <c r="C31" i="1"/>
  <c r="Q43" i="4"/>
  <c r="Q25" i="4"/>
  <c r="F29" i="1"/>
  <c r="Q114" i="5" l="1"/>
  <c r="Q112" i="5"/>
  <c r="Q113" i="5"/>
  <c r="T77" i="4"/>
  <c r="T81" i="4" s="1"/>
  <c r="T80" i="4"/>
  <c r="T78" i="4"/>
  <c r="Q97" i="2"/>
  <c r="R90" i="6"/>
  <c r="R97" i="6" s="1"/>
  <c r="Q113" i="6"/>
  <c r="S27" i="5"/>
  <c r="C56" i="1"/>
  <c r="R40" i="7"/>
  <c r="T27" i="5"/>
  <c r="C54" i="1"/>
  <c r="U27" i="3"/>
  <c r="U27" i="4"/>
  <c r="U27" i="7"/>
  <c r="C57" i="1"/>
  <c r="Q27" i="4"/>
  <c r="S27" i="6"/>
  <c r="Q41" i="2"/>
  <c r="R43" i="3"/>
  <c r="C55" i="1"/>
  <c r="Q27" i="3"/>
  <c r="Q27" i="2"/>
  <c r="R44" i="5"/>
  <c r="T27" i="6"/>
  <c r="T78" i="7"/>
  <c r="Q113" i="7"/>
  <c r="R80" i="7"/>
  <c r="Q112" i="7"/>
  <c r="R96" i="7"/>
  <c r="Q78" i="7"/>
  <c r="R97" i="7"/>
  <c r="R94" i="7"/>
  <c r="Q79" i="7"/>
  <c r="Q77" i="7"/>
  <c r="T77" i="7"/>
  <c r="Q79" i="4"/>
  <c r="R94" i="3"/>
  <c r="R96" i="3"/>
  <c r="S79" i="2"/>
  <c r="S80" i="2"/>
  <c r="U78" i="2"/>
  <c r="T77" i="2"/>
  <c r="U80" i="2"/>
  <c r="R95" i="2"/>
  <c r="F31" i="1"/>
  <c r="U80" i="3"/>
  <c r="U77" i="3"/>
  <c r="Q112" i="6"/>
  <c r="R96" i="2"/>
  <c r="T79" i="7"/>
  <c r="R77" i="2"/>
  <c r="R81" i="2" s="1"/>
  <c r="Q95" i="5"/>
  <c r="Q113" i="4"/>
  <c r="R97" i="3"/>
  <c r="R96" i="4"/>
  <c r="R79" i="3"/>
  <c r="U79" i="4"/>
  <c r="Q79" i="3"/>
  <c r="S78" i="4"/>
  <c r="R94" i="5"/>
  <c r="Q96" i="4"/>
  <c r="Q77" i="3"/>
  <c r="S79" i="4"/>
  <c r="S80" i="3"/>
  <c r="S80" i="7"/>
  <c r="Q78" i="3"/>
  <c r="R77" i="3"/>
  <c r="R94" i="2"/>
  <c r="U77" i="2"/>
  <c r="S77" i="4"/>
  <c r="Q111" i="6"/>
  <c r="S77" i="7"/>
  <c r="Q111" i="7"/>
  <c r="F78" i="1"/>
  <c r="F85" i="1" s="1"/>
  <c r="U78" i="6"/>
  <c r="U80" i="6"/>
  <c r="Q53" i="2"/>
  <c r="Q57" i="2" s="1"/>
  <c r="Q78" i="4"/>
  <c r="Q95" i="3"/>
  <c r="Q96" i="3"/>
  <c r="C40" i="1"/>
  <c r="C45" i="1" s="1"/>
  <c r="Q78" i="2"/>
  <c r="Q97" i="3"/>
  <c r="Q114" i="4"/>
  <c r="C114" i="1"/>
  <c r="C120" i="1" s="1"/>
  <c r="C78" i="1"/>
  <c r="C85" i="1" s="1"/>
  <c r="Q111" i="2"/>
  <c r="T80" i="2"/>
  <c r="T79" i="2"/>
  <c r="T80" i="5"/>
  <c r="R77" i="7"/>
  <c r="E78" i="1"/>
  <c r="E85" i="1" s="1"/>
  <c r="R80" i="4"/>
  <c r="Q43" i="2"/>
  <c r="Q80" i="2"/>
  <c r="C96" i="1"/>
  <c r="C101" i="1" s="1"/>
  <c r="Q59" i="2"/>
  <c r="Q94" i="5"/>
  <c r="R78" i="4"/>
  <c r="R80" i="5"/>
  <c r="R79" i="5"/>
  <c r="R77" i="5"/>
  <c r="R40" i="4"/>
  <c r="R44" i="4" s="1"/>
  <c r="S78" i="2"/>
  <c r="Q77" i="4"/>
  <c r="S78" i="5"/>
  <c r="S80" i="5"/>
  <c r="Q95" i="7"/>
  <c r="T78" i="5"/>
  <c r="Q97" i="4"/>
  <c r="Q27" i="7"/>
  <c r="Q114" i="2"/>
  <c r="R27" i="6"/>
  <c r="S27" i="2"/>
  <c r="S27" i="3"/>
  <c r="U77" i="4"/>
  <c r="R77" i="6"/>
  <c r="R80" i="6"/>
  <c r="R78" i="6"/>
  <c r="R78" i="5"/>
  <c r="Q44" i="6"/>
  <c r="S79" i="5"/>
  <c r="U80" i="7"/>
  <c r="U78" i="7"/>
  <c r="U79" i="7"/>
  <c r="R44" i="6"/>
  <c r="Q44" i="2"/>
  <c r="Q53" i="4"/>
  <c r="Q57" i="4" s="1"/>
  <c r="Q53" i="3"/>
  <c r="Q57" i="3" s="1"/>
  <c r="U78" i="5"/>
  <c r="U80" i="5"/>
  <c r="U79" i="5"/>
  <c r="Q112" i="3"/>
  <c r="U27" i="2"/>
  <c r="D78" i="1"/>
  <c r="D86" i="1" s="1"/>
  <c r="D47" i="1"/>
  <c r="Q95" i="4"/>
  <c r="R40" i="3"/>
  <c r="R42" i="3"/>
  <c r="Q77" i="2"/>
  <c r="Q58" i="4"/>
  <c r="R77" i="4"/>
  <c r="R96" i="5"/>
  <c r="R97" i="5"/>
  <c r="Q79" i="5"/>
  <c r="Q78" i="5"/>
  <c r="Q80" i="5"/>
  <c r="U77" i="6"/>
  <c r="R95" i="6"/>
  <c r="Q111" i="3"/>
  <c r="Q60" i="2"/>
  <c r="Q60" i="3"/>
  <c r="Q40" i="7"/>
  <c r="T77" i="6"/>
  <c r="U77" i="5"/>
  <c r="Q112" i="4"/>
  <c r="D46" i="1"/>
  <c r="Q96" i="5"/>
  <c r="Q94" i="6"/>
  <c r="Q94" i="7"/>
  <c r="U78" i="3"/>
  <c r="Q94" i="3"/>
  <c r="U78" i="4"/>
  <c r="Q111" i="5"/>
  <c r="Q115" i="5" s="1"/>
  <c r="T77" i="5"/>
  <c r="R43" i="7"/>
  <c r="Q42" i="7"/>
  <c r="Q96" i="6"/>
  <c r="Q97" i="6"/>
  <c r="Q113" i="3"/>
  <c r="Q78" i="6"/>
  <c r="Q80" i="6"/>
  <c r="Q59" i="4"/>
  <c r="Q27" i="5"/>
  <c r="T78" i="3"/>
  <c r="T79" i="3"/>
  <c r="T80" i="3"/>
  <c r="U79" i="6"/>
  <c r="R40" i="2"/>
  <c r="R42" i="2"/>
  <c r="E31" i="1"/>
  <c r="Q95" i="2"/>
  <c r="Q96" i="2"/>
  <c r="Q58" i="2"/>
  <c r="Q59" i="3"/>
  <c r="S78" i="3"/>
  <c r="U27" i="5"/>
  <c r="T80" i="6"/>
  <c r="Q97" i="7"/>
  <c r="T78" i="6"/>
  <c r="R78" i="7"/>
  <c r="Q112" i="2"/>
  <c r="Q44" i="3"/>
  <c r="Q44" i="4"/>
  <c r="Q27" i="6"/>
  <c r="Q53" i="5"/>
  <c r="Q59" i="5" s="1"/>
  <c r="R41" i="2"/>
  <c r="D96" i="1"/>
  <c r="D103" i="1" s="1"/>
  <c r="R97" i="4"/>
  <c r="R95" i="4"/>
  <c r="Q53" i="6"/>
  <c r="Q57" i="6" s="1"/>
  <c r="S79" i="6"/>
  <c r="S80" i="6"/>
  <c r="Q53" i="7"/>
  <c r="Q58" i="7" s="1"/>
  <c r="R41" i="7"/>
  <c r="R44" i="7" s="1"/>
  <c r="S78" i="6"/>
  <c r="R80" i="3"/>
  <c r="U27" i="6"/>
  <c r="Q40" i="5"/>
  <c r="Q44" i="5" s="1"/>
  <c r="G78" i="1"/>
  <c r="G85" i="1" s="1"/>
  <c r="S79" i="3"/>
  <c r="D48" i="1"/>
  <c r="Q79" i="6"/>
  <c r="Q41" i="7"/>
  <c r="U77" i="7"/>
  <c r="R94" i="6" l="1"/>
  <c r="R96" i="6"/>
  <c r="Q115" i="7"/>
  <c r="Q61" i="2"/>
  <c r="R44" i="3"/>
  <c r="R81" i="7"/>
  <c r="S81" i="7"/>
  <c r="Q98" i="7"/>
  <c r="R98" i="7"/>
  <c r="U81" i="7"/>
  <c r="T81" i="7"/>
  <c r="Q81" i="7"/>
  <c r="Q81" i="6"/>
  <c r="S81" i="6"/>
  <c r="U81" i="6"/>
  <c r="R98" i="6"/>
  <c r="Q115" i="6"/>
  <c r="Q98" i="6"/>
  <c r="T81" i="6"/>
  <c r="R81" i="6"/>
  <c r="Q81" i="5"/>
  <c r="S81" i="5"/>
  <c r="R98" i="5"/>
  <c r="T81" i="5"/>
  <c r="U81" i="5"/>
  <c r="R81" i="5"/>
  <c r="Q98" i="5"/>
  <c r="Q81" i="4"/>
  <c r="Q98" i="4"/>
  <c r="Q115" i="4"/>
  <c r="R98" i="4"/>
  <c r="R81" i="4"/>
  <c r="U81" i="4"/>
  <c r="S81" i="4"/>
  <c r="S81" i="3"/>
  <c r="T81" i="3"/>
  <c r="R98" i="3"/>
  <c r="Q98" i="3"/>
  <c r="Q115" i="3"/>
  <c r="Q81" i="3"/>
  <c r="R81" i="3"/>
  <c r="U81" i="3"/>
  <c r="Q81" i="2"/>
  <c r="S81" i="2"/>
  <c r="Q98" i="2"/>
  <c r="R98" i="2"/>
  <c r="Q115" i="2"/>
  <c r="U81" i="2"/>
  <c r="T81" i="2"/>
  <c r="D49" i="1"/>
  <c r="C46" i="1"/>
  <c r="C49" i="1" s="1"/>
  <c r="C122" i="1"/>
  <c r="C47" i="1"/>
  <c r="C48" i="1"/>
  <c r="E86" i="1"/>
  <c r="E84" i="1"/>
  <c r="C121" i="1"/>
  <c r="E83" i="1"/>
  <c r="C119" i="1"/>
  <c r="C86" i="1"/>
  <c r="D101" i="1"/>
  <c r="C84" i="1"/>
  <c r="F84" i="1"/>
  <c r="F86" i="1"/>
  <c r="F83" i="1"/>
  <c r="D83" i="1"/>
  <c r="D85" i="1"/>
  <c r="D84" i="1"/>
  <c r="R44" i="2"/>
  <c r="Q59" i="6"/>
  <c r="Q44" i="7"/>
  <c r="Q58" i="6"/>
  <c r="Q58" i="3"/>
  <c r="Q61" i="3" s="1"/>
  <c r="Q60" i="6"/>
  <c r="Q60" i="5"/>
  <c r="Q58" i="5"/>
  <c r="Q60" i="4"/>
  <c r="Q61" i="4" s="1"/>
  <c r="C83" i="1"/>
  <c r="C58" i="1"/>
  <c r="C65" i="1" s="1"/>
  <c r="G83" i="1"/>
  <c r="Q57" i="5"/>
  <c r="D104" i="1"/>
  <c r="Q59" i="7"/>
  <c r="D102" i="1"/>
  <c r="G86" i="1"/>
  <c r="Q57" i="7"/>
  <c r="Q60" i="7"/>
  <c r="G84" i="1"/>
  <c r="C102" i="1"/>
  <c r="C103" i="1"/>
  <c r="C104" i="1"/>
  <c r="Q61" i="6" l="1"/>
  <c r="Q61" i="7"/>
  <c r="C105" i="1"/>
  <c r="D105" i="1"/>
  <c r="C123" i="1"/>
  <c r="G87" i="1"/>
  <c r="F87" i="1"/>
  <c r="E87" i="1"/>
  <c r="D87" i="1"/>
  <c r="C87" i="1"/>
  <c r="C64" i="1"/>
  <c r="C63" i="1"/>
  <c r="C66" i="1"/>
  <c r="Q61" i="5"/>
  <c r="C67" i="1" l="1"/>
</calcChain>
</file>

<file path=xl/sharedStrings.xml><?xml version="1.0" encoding="utf-8"?>
<sst xmlns="http://schemas.openxmlformats.org/spreadsheetml/2006/main" count="1528" uniqueCount="269">
  <si>
    <t>Institución Educativa:</t>
  </si>
  <si>
    <t>Localidad:</t>
  </si>
  <si>
    <t>Facilitador:</t>
  </si>
  <si>
    <t>JESSICA MARIA TORRES NIETO</t>
  </si>
  <si>
    <t># Grupos que presentaron prueba:</t>
  </si>
  <si>
    <t># Estudiantes que presentaron la prueba:</t>
  </si>
  <si>
    <t># Estudiantes que no presentaron la prueba</t>
  </si>
  <si>
    <t># Estudiantes repitentes</t>
  </si>
  <si>
    <t># Estudiantes con necesidades educativas especiales (N.E.E)</t>
  </si>
  <si>
    <t># Estudiantes en extraedad</t>
  </si>
  <si>
    <t># Estudiantes Ingresaron II Semestre</t>
  </si>
  <si>
    <t># Estudiantes en multigrado</t>
  </si>
  <si>
    <t># Estidiantes a focalizar</t>
  </si>
  <si>
    <t>CONSOLIDADO RESTULTADOS INSTITUCIONALES (ACTIVIDAD/DESEMPEÑO) # ESTUDIANTES</t>
  </si>
  <si>
    <t>LECTURA</t>
  </si>
  <si>
    <t>ESCRITURA</t>
  </si>
  <si>
    <t>NIVELES</t>
  </si>
  <si>
    <t>fluidez de la lectura</t>
  </si>
  <si>
    <t>Comprensión lectora</t>
  </si>
  <si>
    <t>Dictado de palabras y oraciones</t>
  </si>
  <si>
    <t>Escritura de oraciones</t>
  </si>
  <si>
    <t>Escritura de textos cortos</t>
  </si>
  <si>
    <t># Estudiantes en nivel insuficiente</t>
  </si>
  <si>
    <t># Estudiantes en nivel mínimo</t>
  </si>
  <si>
    <t># Estudiantes en nivel satisfactorio</t>
  </si>
  <si>
    <t># Estudiantes en nivel avanzado</t>
  </si>
  <si>
    <t>TOTAL</t>
  </si>
  <si>
    <t>CONSOLIDADO RESTULTADOS INSTITUCIONALES (ACTIVIDAD/DESEMPEÑO) % ESTUDIANTES</t>
  </si>
  <si>
    <t>CONSOLIDADO RESTULTADOS INSTITUCIONALES EJES (LECTURA Y ESCRITURA) # ESTUDIANTES</t>
  </si>
  <si>
    <t>CONSOLIDADO RESTULTADOS INSTITUCIONALES GENERAL # ESTUDIANTES</t>
  </si>
  <si>
    <t>LECTO-ESCRITURA</t>
  </si>
  <si>
    <t>CONSOLIDADO RESTULTADOS INSTITUCIONALES GENERAL % ESTUDIANTES</t>
  </si>
  <si>
    <t>PARTICULARIDADES DEL GRUPO (NIÑOS QUE REQUIEREN FOCALIZACIÓN)</t>
  </si>
  <si>
    <t>% Estudiantes en nivel insuficiente</t>
  </si>
  <si>
    <t>% Estudiantes en nivel mínimo</t>
  </si>
  <si>
    <t>% Estudiantes en nivel satisfactorio</t>
  </si>
  <si>
    <t>% Estudiantes en nivel avanzado</t>
  </si>
  <si>
    <t>COLEGIO PAULO VI (IED)</t>
  </si>
  <si>
    <t>KENNEDY</t>
  </si>
  <si>
    <t># Estudiantes que presentaron la prueba</t>
  </si>
  <si>
    <t>Docente:</t>
  </si>
  <si>
    <t>GLADYS PACHON</t>
  </si>
  <si>
    <t>Formación del docente:</t>
  </si>
  <si>
    <t>MAG. EDUCACION AMBIENTAL</t>
  </si>
  <si>
    <t>Grupo:</t>
  </si>
  <si>
    <t>Jornada:</t>
  </si>
  <si>
    <t>MAÑANA</t>
  </si>
  <si>
    <t>Estudiantes a focalizar</t>
  </si>
  <si>
    <t># Estudiantes Ingresó II Semestre</t>
  </si>
  <si>
    <t>EJES EVALUADOS POR ACTIVIDAD/DESEMPEÑO: L: Lectura E: Escritura</t>
  </si>
  <si>
    <t>RESPUESTAS POR ACTIVIDAD/DESEMPEÑO</t>
  </si>
  <si>
    <t>CONSOLIDADO EJES (LECTURA Y ESCRITURA)</t>
  </si>
  <si>
    <t>NIVEL ESTUDIANTE</t>
  </si>
  <si>
    <t>ACTIVIDAD/DESEMPEÑO</t>
  </si>
  <si>
    <t>L</t>
  </si>
  <si>
    <t>E</t>
  </si>
  <si>
    <t>CONSOLIDADO # ABSOLUTO CURSO</t>
  </si>
  <si>
    <t>#</t>
  </si>
  <si>
    <t>Nº IDENTIFICACIÓN</t>
  </si>
  <si>
    <t>APELLIDOS Y NOMBRES</t>
  </si>
  <si>
    <t>PARTICULARIDADES DEL GRUPO</t>
  </si>
  <si>
    <t>NIVEL DE LECTO-ESCRITURA</t>
  </si>
  <si>
    <t>ALVAREZ BARRERA THALIANA</t>
  </si>
  <si>
    <t>ARIAS MORENO NAYIBER VIVIANA</t>
  </si>
  <si>
    <t>CASTRO HERNANDEZ FLOR ANGELA</t>
  </si>
  <si>
    <t>CORTES GARCIA CAMILO ANDRES</t>
  </si>
  <si>
    <t>CRESPO NOBO YENERIT</t>
  </si>
  <si>
    <t>Ingresó II Semestre</t>
  </si>
  <si>
    <t>CUADROS AVILA NICOLLE THAILLY</t>
  </si>
  <si>
    <t>CUESTA HUERTAS VICTOR MANUEL</t>
  </si>
  <si>
    <t>CONSOLIDADO % ABSOLUTO GRADO</t>
  </si>
  <si>
    <t>FERRER DIAZ ANGIE SOFIA</t>
  </si>
  <si>
    <t>GARCIA MORENO KATHERYN GABRIELA</t>
  </si>
  <si>
    <t>GIRON GONZALEZ MICHAEL STICK</t>
  </si>
  <si>
    <t>GUERRERO LANSDORP ANA MARIA</t>
  </si>
  <si>
    <t>HERNANDEZ ZAMORA JUAN DANIEL</t>
  </si>
  <si>
    <t>HOYOS ESCOBAR JUAN PABLO</t>
  </si>
  <si>
    <t>N.E.E</t>
  </si>
  <si>
    <t>IMBRECTH PEREZ SHERIL YULIANA</t>
  </si>
  <si>
    <t>LUCUARA MARTINEZ MICHEL NATALIA</t>
  </si>
  <si>
    <t>NARVAEZ HERNANDEZ EMELY SOFIA</t>
  </si>
  <si>
    <t>EJES (LECTURA Y ESCRITURA)</t>
  </si>
  <si>
    <t>NAVARRETE MARTINEZ MAYCOL DAMIAN</t>
  </si>
  <si>
    <t>ORTEGA ACOSTA OLIVER ENRIQUE</t>
  </si>
  <si>
    <t>PARRA PINEDA JOHAN ANDRES</t>
  </si>
  <si>
    <t>POVEDA SUAREZ JADEN NICOLAS</t>
  </si>
  <si>
    <t>RAMOS ROJAS JHEISY SOFIA</t>
  </si>
  <si>
    <t>REYES BARRERA FREYER SANTIAGO</t>
  </si>
  <si>
    <t>RODRIGUEZ DELGADO JEISSON CAMILO</t>
  </si>
  <si>
    <t>ROJAS LOPEZ VALERI ALEXANDRA</t>
  </si>
  <si>
    <t>RUIZ CAHUASQUI JHON TERRY</t>
  </si>
  <si>
    <t>SIERRA GASPAR KAROL TATIANA</t>
  </si>
  <si>
    <t>TORRES TRUJILLO JOSE ORLANDO</t>
  </si>
  <si>
    <t># GENERAL</t>
  </si>
  <si>
    <t>TOTAL #E. NIVEL LECTO-ESCRITURA</t>
  </si>
  <si>
    <t>% GENERAL</t>
  </si>
  <si>
    <t>TOTAL %E. NIVEL LECTO-ESCRITURA</t>
  </si>
  <si>
    <t xml:space="preserve">PARTICULARIDADES DEL GRUPO </t>
  </si>
  <si>
    <t>CONSOLIDADO EJES</t>
  </si>
  <si>
    <t>CONSOLIDADO # ABSOLUTO GRADO</t>
  </si>
  <si>
    <t xml:space="preserve">CONSOLIDADO # ABSOLUTO GRADO </t>
  </si>
  <si>
    <t>ESTUDIANTES QUE REQUIEREN FOCALIZACIÓN</t>
  </si>
  <si>
    <t>SUM de NIVEL DE LECTO-ESCRITURA</t>
  </si>
  <si>
    <t>MARIA MICAELA CAMACHO</t>
  </si>
  <si>
    <t>TECNICA EN PEDAGOGIA INFANTIL</t>
  </si>
  <si>
    <t>ARIAS RODRIGUEZ EDWIN DARIO</t>
  </si>
  <si>
    <t>CALLE MONTES DANIELA ISABEL</t>
  </si>
  <si>
    <t>CASTAÑO BELTRAN MIGUEL ÁNGEL</t>
  </si>
  <si>
    <t>Extraedad</t>
  </si>
  <si>
    <t>GARCES BELTRAN SANTIAGO ALBERTO</t>
  </si>
  <si>
    <t>GERONIMO CANTILLO MICHAEL STEVEN</t>
  </si>
  <si>
    <t>HERNANDEZ ZAMORA ERIK SANTIAGO</t>
  </si>
  <si>
    <t>HUERTAS ARIAS EDWIN ESTEBAN</t>
  </si>
  <si>
    <t>JARAMILLO ALONSO BRIYID JAZBLEIDY</t>
  </si>
  <si>
    <t>LOPEZ ORDOÑEZ CARLOS SAUL</t>
  </si>
  <si>
    <t>MACHADO MOSQUERA SHEILA VALENTINA</t>
  </si>
  <si>
    <t>MEJIA LARA ANUAR DE JESUS</t>
  </si>
  <si>
    <t>MENDEZ RODRIGUEZ LAURA NICOLE</t>
  </si>
  <si>
    <t>MERIÑO JUNCOSA ELIANNIS VALENTINA</t>
  </si>
  <si>
    <t>MONTOYA SUAREZ MARIBEL</t>
  </si>
  <si>
    <t>MORALES LOPEZ BRAYAN SANTIAGO</t>
  </si>
  <si>
    <t>NAVARRETE MARTINEZ ANGIE VIVIANA</t>
  </si>
  <si>
    <t>NIETO PERTUZ JHOINNY JOSE</t>
  </si>
  <si>
    <t>PEDROZO MADRID JUVENAL</t>
  </si>
  <si>
    <t>PEREZ JIMENEZ LINA VALERIN</t>
  </si>
  <si>
    <t>PINEDO AHUANARI GARI</t>
  </si>
  <si>
    <t>RODRIGUEZ MIRANDA KAREN DAYANA</t>
  </si>
  <si>
    <t>SORIANO GOMEZ VALERY ALEJANDRA</t>
  </si>
  <si>
    <t>SUAREZ JUNCO JULIO ANDRÉS</t>
  </si>
  <si>
    <t>TIRADO MORFIL JESUS DANIEL</t>
  </si>
  <si>
    <t>VANEGAS MURILLO MARÍA JOSE</t>
  </si>
  <si>
    <t>VAQUIRO OJEDA LUNA SOFIA</t>
  </si>
  <si>
    <t>VARGAS JADER JAIR</t>
  </si>
  <si>
    <t>VARGAS RODRIGUEZ JADER JAIR</t>
  </si>
  <si>
    <t>VELANDIA SANCHEZ JOHAN SANTIAGO</t>
  </si>
  <si>
    <t>VELASQUEZ TORRES ENYI DAYANNA</t>
  </si>
  <si>
    <t>VERASTEGUI GONZALEZ LUISIHANNY AIDELYS</t>
  </si>
  <si>
    <t>OSCAR RUBIANO PARRA</t>
  </si>
  <si>
    <t>ABOGADO</t>
  </si>
  <si>
    <t>BALAGUERA CAMARGO ANGIE PAOLA</t>
  </si>
  <si>
    <t>CABRERA LEON JUAN ESTEBAN</t>
  </si>
  <si>
    <t>CANTILLO ROJANO JOSUE DAVID</t>
  </si>
  <si>
    <t>CASTELBLANCOTRUJILLO LICETH FERNANDA</t>
  </si>
  <si>
    <t>CASTRO MORALES JHOJAN DAVID</t>
  </si>
  <si>
    <t>CASTRO OBANDO JOSEHP ANDREY</t>
  </si>
  <si>
    <t>CHOCONTA TRUJILLO ISAAC KALEB</t>
  </si>
  <si>
    <t>FUNEZ BEDOYA MARÍA ISABEL</t>
  </si>
  <si>
    <t>GARCES ROMERO SHARIK DANIELA</t>
  </si>
  <si>
    <t>GOMEZ OVIEDO DIEGO ANDRES</t>
  </si>
  <si>
    <t>JIMENEZ RATIVA MARÍA PAULA</t>
  </si>
  <si>
    <t>LAMPREA GIRALDO MELANY JULIANA</t>
  </si>
  <si>
    <t>LARA VANEGAS ZARA YULIETH</t>
  </si>
  <si>
    <t>LEON GUZMAN CARLOS ESTEBAN</t>
  </si>
  <si>
    <t>LOPEZ ESPINOSA SAMUEL DAVID</t>
  </si>
  <si>
    <t>MORA VALBUENA VALERY TATIANA</t>
  </si>
  <si>
    <t>MUÑOS DIAZ JUAN SEBASTIAN</t>
  </si>
  <si>
    <t>OCHOA MESA GARY YOSETH</t>
  </si>
  <si>
    <t>ORTEGA CELY JAIRO ESTEBAN</t>
  </si>
  <si>
    <t>PEÑA PAEZ YOSTIN THOMAS</t>
  </si>
  <si>
    <t>RAMIREZ GIORDANO GIONALVI</t>
  </si>
  <si>
    <t>ROA VARGAS LAUREN MICHEL</t>
  </si>
  <si>
    <t>RODRIGUEZ RIVEROS MATIAS</t>
  </si>
  <si>
    <t>SORIANO CALDON MILLER ARLEY</t>
  </si>
  <si>
    <t>N158964270402</t>
  </si>
  <si>
    <t>TORRES RIVERA ANYELO MATEO</t>
  </si>
  <si>
    <t>TRIVIÑO MARROQUIN DAVID STIVEN</t>
  </si>
  <si>
    <t>VILLEGAS TORRES SANDRA VALENTINA</t>
  </si>
  <si>
    <t>NUBIA MORENO</t>
  </si>
  <si>
    <t>LICENCIADA EN EDUCACION EN PRIMARIA</t>
  </si>
  <si>
    <t>TARDE</t>
  </si>
  <si>
    <t>AGUILERA MARTINEZ SARAY DANIELA</t>
  </si>
  <si>
    <t>BERMUDEZ TORRES CRISTHIAN ANDRES</t>
  </si>
  <si>
    <t>BERNAL HERNANDEZ DANNA VALENTINA</t>
  </si>
  <si>
    <t>CASTILLEJO TORRES CARLOS ELIUD</t>
  </si>
  <si>
    <t>CHAPARRO MORENO TAMY SOPHIA</t>
  </si>
  <si>
    <t>FERNANDEZ AGUIRRE JUAN DAVID</t>
  </si>
  <si>
    <t>FERNANDEZ B DANNA ALEXANDRA</t>
  </si>
  <si>
    <t>GAONA CARDENAS CRISTOPHER SEBASTIAN</t>
  </si>
  <si>
    <t>N37664126358</t>
  </si>
  <si>
    <t>GONZALEZ BARRIOS SOPHIE IZAMAR</t>
  </si>
  <si>
    <t>GONZALEZ DIAZ JOSTIN NICOLAS</t>
  </si>
  <si>
    <t>GUILLEN GOMEZ LITZY LORENA</t>
  </si>
  <si>
    <t>LOPEZ NASAYO ESTEBAN</t>
  </si>
  <si>
    <t>N158964268004</t>
  </si>
  <si>
    <t>MARIN JIMENEZ ARIADNA CAROLINA</t>
  </si>
  <si>
    <t>MARTINEZ COLINA FABIOLA VALENTINA</t>
  </si>
  <si>
    <t>MIELES VILLADIEGO ELIANA</t>
  </si>
  <si>
    <t>N158964263338</t>
  </si>
  <si>
    <t>MOLINA DUEÑAS MARIANA</t>
  </si>
  <si>
    <t>MONTOYA RINCON JOHAN FELIPE</t>
  </si>
  <si>
    <t>NAVARRO BRACHO MARY ALEXANDRA</t>
  </si>
  <si>
    <t>ORJUELA CARRILLO NATHALY</t>
  </si>
  <si>
    <t>ORTEGA POVEDA JUAN PABLO</t>
  </si>
  <si>
    <t>PRADO ROSAS OLIVER ELIAS</t>
  </si>
  <si>
    <t>N158964267986</t>
  </si>
  <si>
    <t>REINA HERNANDEZ JULIAN DAVID</t>
  </si>
  <si>
    <t>RIVILLAS ANI SOFIA</t>
  </si>
  <si>
    <t>ROSAS NAVARRO ALEJANDRO RAFAEL</t>
  </si>
  <si>
    <t>RUIZ BARRAGAN DANA SOFIA</t>
  </si>
  <si>
    <t>RUIZ DIAZ MADRID JESUS MANUEL</t>
  </si>
  <si>
    <t>SANDOVAL ARTUNDUAGA MARÍA JOSE</t>
  </si>
  <si>
    <t>SILVA MELCHOR DIEGO YAROK</t>
  </si>
  <si>
    <t>Columnas</t>
  </si>
  <si>
    <t>Filas</t>
  </si>
  <si>
    <t>Valores</t>
  </si>
  <si>
    <t>IMELDA GARCIA SUAREZ</t>
  </si>
  <si>
    <t>PSICOPEDAGOGA</t>
  </si>
  <si>
    <t>ARGUELLO MORALES JAIDER</t>
  </si>
  <si>
    <t>AVENDAÑO RODRIGUEZ TAYLOR SAMANTHA</t>
  </si>
  <si>
    <t>BELEÑO MIRANDA GABINO</t>
  </si>
  <si>
    <t>BLANCO BRITO WILESKA ANAHIS</t>
  </si>
  <si>
    <t>CAICEDO GUTIERREZ BRENDA NICOL</t>
  </si>
  <si>
    <t>CANO MARTINEZ DANNA SOFIA</t>
  </si>
  <si>
    <t>CARO LOZANO LAURA CAROLINA</t>
  </si>
  <si>
    <t>N37664284269</t>
  </si>
  <si>
    <t>CASTAÑEDA ROA SAMANTHA LUCIA</t>
  </si>
  <si>
    <t>N158964395245</t>
  </si>
  <si>
    <t>GALINDO ACHURY LINA ALEJANDRA</t>
  </si>
  <si>
    <t>GARRIDO CORREA JALY DIVIANA</t>
  </si>
  <si>
    <t>N37664350123</t>
  </si>
  <si>
    <t>GIRALDO RIVERA ANGELICA MARÍA</t>
  </si>
  <si>
    <t>GONZALEZ GONZALEZ JUAN JOSE</t>
  </si>
  <si>
    <t>N37664315761</t>
  </si>
  <si>
    <t>MARTINEZ CASTRO MARLON ALONSO</t>
  </si>
  <si>
    <t>MARTINEZ DUARTE NICOL ANDREA</t>
  </si>
  <si>
    <t>MILLAN MANRIQUE JUAN ESTEBAN</t>
  </si>
  <si>
    <t>MORENO CHACON MARÍA GABRIELA</t>
  </si>
  <si>
    <t>OROZCO DORADO LUISA FERNANDA</t>
  </si>
  <si>
    <t>PALACIOS MARTINEZ CESAR ARAM</t>
  </si>
  <si>
    <t>N37664194876</t>
  </si>
  <si>
    <t>PEREZ PINEDA EDINSON JAVIER</t>
  </si>
  <si>
    <t>REQUENA MALPICA MARCO TULIO</t>
  </si>
  <si>
    <t>SALAMANCA NICOL DAYANA</t>
  </si>
  <si>
    <t>SALCEDO BENITEZ SCARLEHT</t>
  </si>
  <si>
    <t>SOTO CASALLAS LUIS ALEJANDRO</t>
  </si>
  <si>
    <t>SUAREZ ALBA JOHAN DAVID</t>
  </si>
  <si>
    <t>TIQUE BENAVIDES BRANDON STIK</t>
  </si>
  <si>
    <t>VELEZ DELGADO MICHAEL STEVEN</t>
  </si>
  <si>
    <t>ZAPATA MARTINEZ BENJAMIN</t>
  </si>
  <si>
    <t>MARISOL ROMERO AMAYA</t>
  </si>
  <si>
    <t>LIC. EDUCACION BASICA CON ENFASIS EN LENGUA CASTELLANA</t>
  </si>
  <si>
    <t>ACOSTA GONZALEZ SHARID VERONICA</t>
  </si>
  <si>
    <t>BOCANEGRA SEGURA NICOL ESTEFANY</t>
  </si>
  <si>
    <t>N158964274841</t>
  </si>
  <si>
    <t>CABRERA BARRETO DIANA VALENTINA</t>
  </si>
  <si>
    <t>CASSIANI JULIO BRAYAN ALEXIS</t>
  </si>
  <si>
    <t>CASTILLO PACHON KAROL VALENTINA</t>
  </si>
  <si>
    <t>CONTRERAS VERGARA KALETH ANTONIO</t>
  </si>
  <si>
    <t>DE LA ASUNCION MELENDEZ JOHAN SEBASTIAN</t>
  </si>
  <si>
    <t>GARZON MORENO SHAROL NICOL</t>
  </si>
  <si>
    <t>GOMEZ INCAPIE SIRLEY ANDREA</t>
  </si>
  <si>
    <t>GOMEZ RINCON JEISSON DAVID</t>
  </si>
  <si>
    <t>JARAMILLO CARMONA JOHAN ESTIVEN</t>
  </si>
  <si>
    <t>JIMENEZ PEREZ CARMEN SOFIA</t>
  </si>
  <si>
    <t>MATA GONZALEZ CLERIANGELY NAZARETH</t>
  </si>
  <si>
    <t>MERCADO LAVERDE CRISTIAN JAHIR</t>
  </si>
  <si>
    <t>N37664292998</t>
  </si>
  <si>
    <t>MORALES REINA VALERY</t>
  </si>
  <si>
    <t>NARVAEZ VELASCO MAIKOL FERNANDO</t>
  </si>
  <si>
    <t>NAVARRO CUESTAS CESAR DAVID</t>
  </si>
  <si>
    <t>OLAYA SANCHEZ ANGIE TATIANA</t>
  </si>
  <si>
    <t>PINZON APONTE QUEVIN ESTIVEN</t>
  </si>
  <si>
    <t>REINA MORENO JUAN SEBASTIAN</t>
  </si>
  <si>
    <t>RODRIGUEZ PASCUMAL AYELYN SHARITH KARINA</t>
  </si>
  <si>
    <t>ROMERO RAMIREZ MICHELL</t>
  </si>
  <si>
    <t>TIQUE TIQUE ANGEL ANTONIO</t>
  </si>
  <si>
    <t>TORRES CARDOSO JOSE DANIEL</t>
  </si>
  <si>
    <t>VARGAS HERNANDEZ PABLO EMILIO</t>
  </si>
  <si>
    <t>VEGA GARCIA JUAN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</si>
</sst>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9">
    <font>
      <sz val="11"/>
      <color rgb="FF000000"/>
      <name val="Calibri"/>
    </font>
    <font>
      <sz val="11"/>
      <name val="Calibri"/>
    </font>
    <font>
      <b/>
      <sz val="11"/>
      <name val="Arial"/>
    </font>
    <font>
      <sz val="11"/>
      <name val="Arial"/>
    </font>
    <font>
      <b/>
      <sz val="11"/>
      <name val="Calibri"/>
    </font>
    <font>
      <b/>
      <sz val="10"/>
      <color rgb="FF000000"/>
      <name val="Arial"/>
    </font>
    <font>
      <b/>
      <sz val="11"/>
      <color rgb="FF000000"/>
      <name val="Calibri"/>
    </font>
    <font>
      <sz val="10"/>
      <color rgb="FF000000"/>
      <name val="Arial"/>
    </font>
    <font>
      <b/>
      <sz val="8"/>
      <color rgb="FF000000"/>
      <name val="Arial"/>
    </font>
    <font>
      <b/>
      <sz val="11"/>
      <color rgb="FF000000"/>
      <name val="Arial"/>
    </font>
    <font>
      <sz val="11"/>
      <name val="Arial"/>
    </font>
    <font>
      <sz val="11"/>
      <color rgb="FF000000"/>
      <name val="Arial"/>
    </font>
    <font>
      <sz val="11"/>
      <name val="Calibri"/>
    </font>
    <font>
      <b/>
      <sz val="9"/>
      <color rgb="FF000000"/>
      <name val="Arial"/>
    </font>
    <font>
      <sz val="11"/>
      <color rgb="FF008000"/>
      <name val="Inconsolata"/>
    </font>
    <font>
      <sz val="11"/>
      <name val="Calibri"/>
    </font>
    <font>
      <b/>
      <sz val="10"/>
      <name val="Calibri"/>
    </font>
    <font>
      <b/>
      <sz val="10"/>
      <color rgb="FF000000"/>
      <name val="Calibri"/>
    </font>
    <font>
      <sz val="11"/>
      <color rgb="FF000000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4DD0E1"/>
        <bgColor rgb="FF4DD0E1"/>
      </patternFill>
    </fill>
    <fill>
      <patternFill patternType="solid">
        <fgColor rgb="FF999999"/>
        <bgColor rgb="FF999999"/>
      </patternFill>
    </fill>
    <fill>
      <patternFill patternType="solid">
        <fgColor rgb="FFB2A1C7"/>
        <bgColor rgb="FFB2A1C7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DBE5F1"/>
        <bgColor rgb="FFDBE5F1"/>
      </patternFill>
    </fill>
    <fill>
      <patternFill patternType="solid">
        <fgColor rgb="FFE0F7FA"/>
        <bgColor rgb="FFE0F7FA"/>
      </patternFill>
    </fill>
    <fill>
      <patternFill patternType="solid">
        <fgColor rgb="FFFF9900"/>
        <bgColor rgb="FFFF9900"/>
      </patternFill>
    </fill>
    <fill>
      <patternFill patternType="solid">
        <fgColor rgb="FFC9DAF8"/>
        <bgColor rgb="FFC9DAF8"/>
      </patternFill>
    </fill>
    <fill>
      <patternFill patternType="solid">
        <fgColor rgb="FF666666"/>
        <bgColor rgb="FF666666"/>
      </patternFill>
    </fill>
    <fill>
      <patternFill patternType="solid">
        <fgColor rgb="FFF3F3F3"/>
        <bgColor rgb="FFF3F3F3"/>
      </patternFill>
    </fill>
    <fill>
      <patternFill patternType="solid">
        <fgColor rgb="FFB2A2C7"/>
        <bgColor rgb="FFB2A1C7"/>
      </patternFill>
    </fill>
    <fill>
      <patternFill patternType="solid">
        <fgColor rgb="FFB2A2C7"/>
        <bgColor rgb="FFFF0000"/>
      </patternFill>
    </fill>
    <fill>
      <patternFill patternType="solid">
        <fgColor rgb="FFB2A2C7"/>
        <bgColor indexed="64"/>
      </patternFill>
    </fill>
  </fills>
  <borders count="8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 wrapText="1"/>
    </xf>
    <xf numFmtId="0" fontId="0" fillId="7" borderId="12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vertical="center" wrapText="1"/>
    </xf>
    <xf numFmtId="0" fontId="0" fillId="8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0" fontId="0" fillId="5" borderId="12" xfId="0" applyNumberFormat="1" applyFont="1" applyFill="1" applyBorder="1" applyAlignment="1">
      <alignment horizontal="center" vertical="center"/>
    </xf>
    <xf numFmtId="10" fontId="0" fillId="5" borderId="22" xfId="0" applyNumberFormat="1" applyFont="1" applyFill="1" applyBorder="1" applyAlignment="1">
      <alignment horizontal="center" vertical="center"/>
    </xf>
    <xf numFmtId="10" fontId="0" fillId="6" borderId="12" xfId="0" applyNumberFormat="1" applyFont="1" applyFill="1" applyBorder="1" applyAlignment="1">
      <alignment horizontal="center" vertical="center"/>
    </xf>
    <xf numFmtId="10" fontId="0" fillId="6" borderId="22" xfId="0" applyNumberFormat="1" applyFont="1" applyFill="1" applyBorder="1" applyAlignment="1">
      <alignment horizontal="center" vertical="center"/>
    </xf>
    <xf numFmtId="10" fontId="0" fillId="7" borderId="12" xfId="0" applyNumberFormat="1" applyFont="1" applyFill="1" applyBorder="1" applyAlignment="1">
      <alignment horizontal="center" vertical="center"/>
    </xf>
    <xf numFmtId="10" fontId="0" fillId="7" borderId="22" xfId="0" applyNumberFormat="1" applyFont="1" applyFill="1" applyBorder="1" applyAlignment="1">
      <alignment horizontal="center" vertical="center"/>
    </xf>
    <xf numFmtId="10" fontId="0" fillId="8" borderId="12" xfId="0" applyNumberFormat="1" applyFont="1" applyFill="1" applyBorder="1" applyAlignment="1">
      <alignment horizontal="center" vertical="center"/>
    </xf>
    <xf numFmtId="10" fontId="0" fillId="8" borderId="22" xfId="0" applyNumberFormat="1" applyFont="1" applyFill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9" fontId="0" fillId="0" borderId="26" xfId="0" applyNumberFormat="1" applyFont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9" fontId="0" fillId="9" borderId="0" xfId="0" applyNumberFormat="1" applyFont="1" applyFill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9" fontId="0" fillId="0" borderId="32" xfId="0" applyNumberFormat="1" applyFont="1" applyBorder="1" applyAlignment="1">
      <alignment horizontal="center" vertical="center"/>
    </xf>
    <xf numFmtId="9" fontId="0" fillId="9" borderId="15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vertical="center" wrapText="1"/>
    </xf>
    <xf numFmtId="0" fontId="5" fillId="8" borderId="7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/>
    <xf numFmtId="0" fontId="5" fillId="11" borderId="37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15" xfId="0" applyFont="1" applyBorder="1"/>
    <xf numFmtId="0" fontId="5" fillId="11" borderId="38" xfId="0" applyFont="1" applyFill="1" applyBorder="1" applyAlignment="1">
      <alignment vertical="center"/>
    </xf>
    <xf numFmtId="0" fontId="5" fillId="11" borderId="39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vertical="center" wrapText="1"/>
    </xf>
    <xf numFmtId="0" fontId="1" fillId="0" borderId="11" xfId="0" applyFont="1" applyBorder="1"/>
    <xf numFmtId="0" fontId="5" fillId="11" borderId="37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11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11" borderId="40" xfId="0" applyFont="1" applyFill="1" applyBorder="1" applyAlignment="1">
      <alignment vertical="center"/>
    </xf>
    <xf numFmtId="0" fontId="5" fillId="11" borderId="4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9" borderId="0" xfId="0" applyFont="1" applyFill="1" applyAlignment="1">
      <alignment vertical="center" wrapText="1"/>
    </xf>
    <xf numFmtId="0" fontId="5" fillId="9" borderId="0" xfId="0" applyFont="1" applyFill="1" applyAlignment="1">
      <alignment horizontal="center" vertical="center" wrapText="1"/>
    </xf>
    <xf numFmtId="0" fontId="1" fillId="0" borderId="34" xfId="0" applyFont="1" applyBorder="1"/>
    <xf numFmtId="0" fontId="5" fillId="2" borderId="4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35" xfId="0" applyFont="1" applyBorder="1"/>
    <xf numFmtId="0" fontId="5" fillId="3" borderId="27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" fontId="10" fillId="9" borderId="12" xfId="0" applyNumberFormat="1" applyFont="1" applyFill="1" applyBorder="1" applyAlignment="1">
      <alignment horizontal="center" vertical="center"/>
    </xf>
    <xf numFmtId="0" fontId="11" fillId="9" borderId="50" xfId="0" applyFont="1" applyFill="1" applyBorder="1" applyAlignment="1">
      <alignment vertical="center" wrapText="1"/>
    </xf>
    <xf numFmtId="0" fontId="12" fillId="9" borderId="50" xfId="0" applyFont="1" applyFill="1" applyBorder="1" applyAlignment="1">
      <alignment vertical="center"/>
    </xf>
    <xf numFmtId="0" fontId="11" fillId="7" borderId="50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8" borderId="50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 wrapText="1"/>
    </xf>
    <xf numFmtId="1" fontId="10" fillId="12" borderId="30" xfId="0" applyNumberFormat="1" applyFont="1" applyFill="1" applyBorder="1" applyAlignment="1">
      <alignment horizontal="center" vertical="center"/>
    </xf>
    <xf numFmtId="0" fontId="11" fillId="12" borderId="56" xfId="0" applyFont="1" applyFill="1" applyBorder="1" applyAlignment="1">
      <alignment vertical="center" wrapText="1"/>
    </xf>
    <xf numFmtId="0" fontId="12" fillId="12" borderId="56" xfId="0" applyFont="1" applyFill="1" applyBorder="1" applyAlignment="1">
      <alignment vertical="center"/>
    </xf>
    <xf numFmtId="0" fontId="11" fillId="7" borderId="56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5" fillId="6" borderId="58" xfId="0" applyFont="1" applyFill="1" applyBorder="1" applyAlignment="1">
      <alignment vertical="center" wrapText="1"/>
    </xf>
    <xf numFmtId="0" fontId="0" fillId="6" borderId="59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 wrapText="1"/>
    </xf>
    <xf numFmtId="1" fontId="10" fillId="9" borderId="30" xfId="0" applyNumberFormat="1" applyFont="1" applyFill="1" applyBorder="1" applyAlignment="1">
      <alignment horizontal="center" vertical="center"/>
    </xf>
    <xf numFmtId="0" fontId="11" fillId="9" borderId="56" xfId="0" applyFont="1" applyFill="1" applyBorder="1" applyAlignment="1">
      <alignment vertical="center" wrapText="1"/>
    </xf>
    <xf numFmtId="0" fontId="12" fillId="9" borderId="56" xfId="0" applyFont="1" applyFill="1" applyBorder="1" applyAlignment="1">
      <alignment vertical="center"/>
    </xf>
    <xf numFmtId="0" fontId="11" fillId="8" borderId="56" xfId="0" applyFont="1" applyFill="1" applyBorder="1" applyAlignment="1">
      <alignment horizontal="center" vertical="center" wrapText="1"/>
    </xf>
    <xf numFmtId="0" fontId="5" fillId="7" borderId="58" xfId="0" applyFont="1" applyFill="1" applyBorder="1" applyAlignment="1">
      <alignment vertical="center" wrapText="1"/>
    </xf>
    <xf numFmtId="0" fontId="0" fillId="7" borderId="59" xfId="0" applyFont="1" applyFill="1" applyBorder="1" applyAlignment="1">
      <alignment horizontal="center" vertical="center"/>
    </xf>
    <xf numFmtId="0" fontId="12" fillId="12" borderId="56" xfId="0" applyFont="1" applyFill="1" applyBorder="1" applyAlignment="1">
      <alignment vertical="center"/>
    </xf>
    <xf numFmtId="0" fontId="5" fillId="8" borderId="58" xfId="0" applyFont="1" applyFill="1" applyBorder="1" applyAlignment="1">
      <alignment vertical="center" wrapText="1"/>
    </xf>
    <xf numFmtId="0" fontId="0" fillId="8" borderId="59" xfId="0" applyFont="1" applyFill="1" applyBorder="1" applyAlignment="1">
      <alignment horizontal="center" vertical="center"/>
    </xf>
    <xf numFmtId="0" fontId="12" fillId="9" borderId="56" xfId="0" applyFont="1" applyFill="1" applyBorder="1" applyAlignment="1">
      <alignment vertical="center"/>
    </xf>
    <xf numFmtId="0" fontId="11" fillId="6" borderId="56" xfId="0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12" fillId="12" borderId="56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11" fillId="8" borderId="57" xfId="0" applyFont="1" applyFill="1" applyBorder="1" applyAlignment="1">
      <alignment horizontal="center" vertical="center" wrapText="1"/>
    </xf>
    <xf numFmtId="0" fontId="12" fillId="12" borderId="56" xfId="0" applyFont="1" applyFill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1" fillId="5" borderId="56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vertical="center" wrapText="1"/>
    </xf>
    <xf numFmtId="10" fontId="7" fillId="5" borderId="53" xfId="0" applyNumberFormat="1" applyFont="1" applyFill="1" applyBorder="1" applyAlignment="1">
      <alignment horizontal="center" vertical="center" wrapText="1"/>
    </xf>
    <xf numFmtId="10" fontId="7" fillId="5" borderId="54" xfId="0" applyNumberFormat="1" applyFont="1" applyFill="1" applyBorder="1" applyAlignment="1">
      <alignment horizontal="center" vertical="center" wrapText="1"/>
    </xf>
    <xf numFmtId="10" fontId="7" fillId="5" borderId="55" xfId="0" applyNumberFormat="1" applyFont="1" applyFill="1" applyBorder="1" applyAlignment="1">
      <alignment horizontal="center" vertical="center" wrapText="1"/>
    </xf>
    <xf numFmtId="10" fontId="7" fillId="6" borderId="59" xfId="0" applyNumberFormat="1" applyFont="1" applyFill="1" applyBorder="1" applyAlignment="1">
      <alignment horizontal="center" vertical="center" wrapText="1"/>
    </xf>
    <xf numFmtId="10" fontId="7" fillId="6" borderId="12" xfId="0" applyNumberFormat="1" applyFont="1" applyFill="1" applyBorder="1" applyAlignment="1">
      <alignment horizontal="center" vertical="center" wrapText="1"/>
    </xf>
    <xf numFmtId="10" fontId="7" fillId="6" borderId="22" xfId="0" applyNumberFormat="1" applyFont="1" applyFill="1" applyBorder="1" applyAlignment="1">
      <alignment horizontal="center" vertical="center" wrapText="1"/>
    </xf>
    <xf numFmtId="0" fontId="5" fillId="7" borderId="58" xfId="0" applyFont="1" applyFill="1" applyBorder="1" applyAlignment="1">
      <alignment horizontal="left" vertical="center"/>
    </xf>
    <xf numFmtId="10" fontId="7" fillId="7" borderId="59" xfId="0" applyNumberFormat="1" applyFont="1" applyFill="1" applyBorder="1" applyAlignment="1">
      <alignment horizontal="center" vertical="center" wrapText="1"/>
    </xf>
    <xf numFmtId="10" fontId="7" fillId="7" borderId="12" xfId="0" applyNumberFormat="1" applyFont="1" applyFill="1" applyBorder="1" applyAlignment="1">
      <alignment horizontal="center" vertical="center" wrapText="1"/>
    </xf>
    <xf numFmtId="10" fontId="7" fillId="7" borderId="22" xfId="0" applyNumberFormat="1" applyFont="1" applyFill="1" applyBorder="1" applyAlignment="1">
      <alignment horizontal="center" vertical="center" wrapText="1"/>
    </xf>
    <xf numFmtId="0" fontId="12" fillId="9" borderId="56" xfId="0" applyFont="1" applyFill="1" applyBorder="1" applyAlignment="1">
      <alignment vertical="center"/>
    </xf>
    <xf numFmtId="0" fontId="11" fillId="5" borderId="57" xfId="0" applyFont="1" applyFill="1" applyBorder="1" applyAlignment="1">
      <alignment horizontal="center" vertical="center" wrapText="1"/>
    </xf>
    <xf numFmtId="10" fontId="7" fillId="8" borderId="59" xfId="0" applyNumberFormat="1" applyFont="1" applyFill="1" applyBorder="1" applyAlignment="1">
      <alignment horizontal="center" vertical="center" wrapText="1"/>
    </xf>
    <xf numFmtId="10" fontId="7" fillId="8" borderId="12" xfId="0" applyNumberFormat="1" applyFont="1" applyFill="1" applyBorder="1" applyAlignment="1">
      <alignment horizontal="center" vertical="center" wrapText="1"/>
    </xf>
    <xf numFmtId="10" fontId="7" fillId="8" borderId="22" xfId="0" applyNumberFormat="1" applyFont="1" applyFill="1" applyBorder="1" applyAlignment="1">
      <alignment horizontal="center" vertical="center" wrapText="1"/>
    </xf>
    <xf numFmtId="9" fontId="7" fillId="0" borderId="61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 wrapText="1"/>
    </xf>
    <xf numFmtId="9" fontId="7" fillId="0" borderId="26" xfId="0" applyNumberFormat="1" applyFont="1" applyBorder="1" applyAlignment="1">
      <alignment horizontal="center" vertical="center" wrapText="1"/>
    </xf>
    <xf numFmtId="0" fontId="12" fillId="9" borderId="56" xfId="0" applyFont="1" applyFill="1" applyBorder="1" applyAlignment="1">
      <alignment vertical="center"/>
    </xf>
    <xf numFmtId="0" fontId="13" fillId="2" borderId="44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7" fillId="6" borderId="59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vertical="center"/>
    </xf>
    <xf numFmtId="0" fontId="7" fillId="7" borderId="59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8" borderId="59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7" borderId="58" xfId="0" applyFont="1" applyFill="1" applyBorder="1" applyAlignment="1">
      <alignment vertical="center"/>
    </xf>
    <xf numFmtId="1" fontId="0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7" fillId="9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 vertical="center" wrapText="1"/>
    </xf>
    <xf numFmtId="1" fontId="0" fillId="12" borderId="12" xfId="0" applyNumberFormat="1" applyFont="1" applyFill="1" applyBorder="1" applyAlignment="1">
      <alignment horizontal="right" vertical="center"/>
    </xf>
    <xf numFmtId="0" fontId="15" fillId="12" borderId="12" xfId="0" applyFont="1" applyFill="1" applyBorder="1" applyAlignment="1">
      <alignment vertical="center"/>
    </xf>
    <xf numFmtId="0" fontId="7" fillId="1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1" fontId="7" fillId="9" borderId="12" xfId="0" applyNumberFormat="1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vertical="center" wrapText="1"/>
    </xf>
    <xf numFmtId="0" fontId="7" fillId="9" borderId="22" xfId="0" applyFont="1" applyFill="1" applyBorder="1" applyAlignment="1">
      <alignment horizontal="center" vertical="center" wrapText="1"/>
    </xf>
    <xf numFmtId="0" fontId="5" fillId="6" borderId="58" xfId="0" applyFont="1" applyFill="1" applyBorder="1" applyAlignment="1">
      <alignment vertical="center" wrapText="1"/>
    </xf>
    <xf numFmtId="1" fontId="7" fillId="12" borderId="12" xfId="0" applyNumberFormat="1" applyFont="1" applyFill="1" applyBorder="1" applyAlignment="1">
      <alignment horizontal="left" vertical="center" wrapText="1"/>
    </xf>
    <xf numFmtId="0" fontId="7" fillId="12" borderId="12" xfId="0" applyFont="1" applyFill="1" applyBorder="1" applyAlignment="1">
      <alignment vertical="center" wrapText="1"/>
    </xf>
    <xf numFmtId="0" fontId="5" fillId="7" borderId="58" xfId="0" applyFont="1" applyFill="1" applyBorder="1" applyAlignment="1">
      <alignment vertical="center"/>
    </xf>
    <xf numFmtId="0" fontId="5" fillId="8" borderId="58" xfId="0" applyFont="1" applyFill="1" applyBorder="1" applyAlignment="1">
      <alignment vertical="center" wrapText="1"/>
    </xf>
    <xf numFmtId="1" fontId="7" fillId="12" borderId="12" xfId="0" applyNumberFormat="1" applyFont="1" applyFill="1" applyBorder="1" applyAlignment="1">
      <alignment horizontal="left" vertical="center" wrapText="1"/>
    </xf>
    <xf numFmtId="0" fontId="7" fillId="12" borderId="12" xfId="0" applyFont="1" applyFill="1" applyBorder="1" applyAlignment="1">
      <alignment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vertical="center" wrapText="1"/>
    </xf>
    <xf numFmtId="1" fontId="7" fillId="9" borderId="12" xfId="0" applyNumberFormat="1" applyFont="1" applyFill="1" applyBorder="1" applyAlignment="1">
      <alignment horizontal="left" vertical="center" wrapText="1"/>
    </xf>
    <xf numFmtId="0" fontId="7" fillId="9" borderId="12" xfId="0" applyFont="1" applyFill="1" applyBorder="1" applyAlignment="1">
      <alignment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wrapText="1"/>
    </xf>
    <xf numFmtId="1" fontId="7" fillId="12" borderId="61" xfId="0" applyNumberFormat="1" applyFont="1" applyFill="1" applyBorder="1" applyAlignment="1">
      <alignment horizontal="left" vertical="center" wrapText="1"/>
    </xf>
    <xf numFmtId="0" fontId="7" fillId="12" borderId="25" xfId="0" applyFont="1" applyFill="1" applyBorder="1" applyAlignment="1">
      <alignment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1" fillId="9" borderId="0" xfId="0" applyFont="1" applyFill="1"/>
    <xf numFmtId="0" fontId="1" fillId="9" borderId="0" xfId="0" applyFont="1" applyFill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5" fillId="5" borderId="77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5" fillId="13" borderId="72" xfId="0" applyFont="1" applyFill="1" applyBorder="1" applyAlignment="1">
      <alignment vertical="center" wrapText="1"/>
    </xf>
    <xf numFmtId="0" fontId="0" fillId="13" borderId="7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/>
    </xf>
    <xf numFmtId="0" fontId="0" fillId="13" borderId="22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5" fillId="7" borderId="72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left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vertical="center"/>
    </xf>
    <xf numFmtId="0" fontId="1" fillId="14" borderId="8" xfId="0" applyFont="1" applyFill="1" applyBorder="1" applyAlignment="1">
      <alignment horizontal="center" vertical="center"/>
    </xf>
    <xf numFmtId="164" fontId="1" fillId="14" borderId="7" xfId="0" applyNumberFormat="1" applyFont="1" applyFill="1" applyBorder="1" applyAlignment="1">
      <alignment horizontal="center" vertical="center"/>
    </xf>
    <xf numFmtId="164" fontId="1" fillId="14" borderId="22" xfId="0" applyNumberFormat="1" applyFont="1" applyFill="1" applyBorder="1" applyAlignment="1">
      <alignment horizontal="center" vertical="center"/>
    </xf>
    <xf numFmtId="164" fontId="1" fillId="14" borderId="10" xfId="0" applyNumberFormat="1" applyFont="1" applyFill="1" applyBorder="1" applyAlignment="1">
      <alignment horizontal="center" vertical="center"/>
    </xf>
    <xf numFmtId="0" fontId="5" fillId="8" borderId="72" xfId="0" applyFont="1" applyFill="1" applyBorder="1" applyAlignment="1">
      <alignment vertical="center" wrapText="1"/>
    </xf>
    <xf numFmtId="0" fontId="0" fillId="8" borderId="7" xfId="0" applyFont="1" applyFill="1" applyBorder="1" applyAlignment="1">
      <alignment horizontal="center" vertical="center"/>
    </xf>
    <xf numFmtId="0" fontId="6" fillId="0" borderId="7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78" xfId="0" applyFont="1" applyBorder="1" applyAlignment="1">
      <alignment horizontal="left" vertical="center"/>
    </xf>
    <xf numFmtId="0" fontId="1" fillId="0" borderId="78" xfId="0" applyFont="1" applyBorder="1" applyAlignment="1">
      <alignment horizontal="center" vertical="center"/>
    </xf>
    <xf numFmtId="0" fontId="1" fillId="0" borderId="78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80" xfId="0" applyNumberFormat="1" applyFont="1" applyBorder="1" applyAlignment="1">
      <alignment horizontal="center" vertical="center"/>
    </xf>
    <xf numFmtId="164" fontId="1" fillId="0" borderId="81" xfId="0" applyNumberFormat="1" applyFont="1" applyBorder="1" applyAlignment="1">
      <alignment horizontal="center" vertical="center"/>
    </xf>
    <xf numFmtId="0" fontId="5" fillId="5" borderId="70" xfId="0" applyFont="1" applyFill="1" applyBorder="1" applyAlignment="1">
      <alignment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14" borderId="25" xfId="0" applyFont="1" applyFill="1" applyBorder="1" applyAlignment="1">
      <alignment horizontal="left" vertical="center"/>
    </xf>
    <xf numFmtId="0" fontId="1" fillId="14" borderId="25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vertical="center"/>
    </xf>
    <xf numFmtId="0" fontId="1" fillId="14" borderId="32" xfId="0" applyFont="1" applyFill="1" applyBorder="1" applyAlignment="1">
      <alignment horizontal="center" vertical="center"/>
    </xf>
    <xf numFmtId="164" fontId="1" fillId="14" borderId="14" xfId="0" applyNumberFormat="1" applyFont="1" applyFill="1" applyBorder="1" applyAlignment="1">
      <alignment horizontal="center" vertical="center"/>
    </xf>
    <xf numFmtId="164" fontId="1" fillId="14" borderId="32" xfId="0" applyNumberFormat="1" applyFont="1" applyFill="1" applyBorder="1" applyAlignment="1">
      <alignment horizontal="center" vertical="center"/>
    </xf>
    <xf numFmtId="164" fontId="1" fillId="14" borderId="60" xfId="0" applyNumberFormat="1" applyFont="1" applyFill="1" applyBorder="1" applyAlignment="1">
      <alignment horizontal="center" vertical="center"/>
    </xf>
    <xf numFmtId="164" fontId="1" fillId="9" borderId="0" xfId="0" applyNumberFormat="1" applyFont="1" applyFill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16" fillId="10" borderId="42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15" borderId="42" xfId="0" applyFont="1" applyFill="1" applyBorder="1" applyAlignment="1">
      <alignment horizontal="center" vertical="center" wrapText="1"/>
    </xf>
    <xf numFmtId="0" fontId="17" fillId="10" borderId="42" xfId="0" applyFont="1" applyFill="1" applyBorder="1" applyAlignment="1">
      <alignment horizontal="center" vertical="center" wrapText="1"/>
    </xf>
    <xf numFmtId="164" fontId="1" fillId="9" borderId="0" xfId="0" applyNumberFormat="1" applyFont="1" applyFill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" fontId="1" fillId="9" borderId="20" xfId="0" applyNumberFormat="1" applyFont="1" applyFill="1" applyBorder="1" applyAlignment="1">
      <alignment horizontal="left" vertical="center" wrapText="1"/>
    </xf>
    <xf numFmtId="0" fontId="1" fillId="9" borderId="20" xfId="0" applyFont="1" applyFill="1" applyBorder="1" applyAlignment="1">
      <alignment horizontal="left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8" fillId="16" borderId="20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1" fillId="9" borderId="0" xfId="0" applyNumberFormat="1" applyFont="1" applyFill="1" applyAlignment="1">
      <alignment horizontal="center" vertical="center"/>
    </xf>
    <xf numFmtId="1" fontId="1" fillId="9" borderId="0" xfId="0" applyNumberFormat="1" applyFont="1" applyFill="1" applyAlignment="1">
      <alignment horizontal="center" vertical="center"/>
    </xf>
    <xf numFmtId="0" fontId="7" fillId="14" borderId="7" xfId="0" applyFont="1" applyFill="1" applyBorder="1" applyAlignment="1">
      <alignment horizontal="center" vertical="center" wrapText="1"/>
    </xf>
    <xf numFmtId="1" fontId="7" fillId="14" borderId="12" xfId="0" applyNumberFormat="1" applyFont="1" applyFill="1" applyBorder="1" applyAlignment="1">
      <alignment horizontal="left" vertical="center" wrapText="1"/>
    </xf>
    <xf numFmtId="0" fontId="7" fillId="14" borderId="12" xfId="0" applyFont="1" applyFill="1" applyBorder="1" applyAlignment="1">
      <alignment horizontal="left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/>
    </xf>
    <xf numFmtId="0" fontId="18" fillId="14" borderId="8" xfId="0" applyFont="1" applyFill="1" applyBorder="1" applyAlignment="1">
      <alignment horizontal="center" vertical="center"/>
    </xf>
    <xf numFmtId="164" fontId="0" fillId="14" borderId="58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8" fillId="16" borderId="12" xfId="0" applyFont="1" applyFill="1" applyBorder="1" applyAlignment="1">
      <alignment horizontal="center" vertical="center"/>
    </xf>
    <xf numFmtId="0" fontId="18" fillId="16" borderId="12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/>
    </xf>
    <xf numFmtId="164" fontId="0" fillId="9" borderId="58" xfId="0" applyNumberFormat="1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/>
    </xf>
    <xf numFmtId="164" fontId="0" fillId="9" borderId="58" xfId="0" applyNumberFormat="1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8" xfId="0" applyFont="1" applyFill="1" applyBorder="1" applyAlignment="1">
      <alignment horizontal="center" vertical="center"/>
    </xf>
    <xf numFmtId="0" fontId="18" fillId="14" borderId="12" xfId="0" applyFont="1" applyFill="1" applyBorder="1" applyAlignment="1">
      <alignment horizontal="center" vertical="center"/>
    </xf>
    <xf numFmtId="0" fontId="18" fillId="14" borderId="8" xfId="0" applyFont="1" applyFill="1" applyBorder="1" applyAlignment="1">
      <alignment horizontal="center" vertical="center"/>
    </xf>
    <xf numFmtId="164" fontId="0" fillId="14" borderId="58" xfId="0" applyNumberFormat="1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" fillId="14" borderId="14" xfId="0" applyFont="1" applyFill="1" applyBorder="1" applyAlignment="1">
      <alignment horizontal="center" vertical="center"/>
    </xf>
    <xf numFmtId="0" fontId="1" fillId="14" borderId="25" xfId="0" applyFont="1" applyFill="1" applyBorder="1"/>
    <xf numFmtId="0" fontId="1" fillId="14" borderId="32" xfId="0" applyFont="1" applyFill="1" applyBorder="1"/>
    <xf numFmtId="0" fontId="1" fillId="14" borderId="60" xfId="0" applyFont="1" applyFill="1" applyBorder="1"/>
    <xf numFmtId="1" fontId="0" fillId="0" borderId="12" xfId="0" applyNumberFormat="1" applyFont="1" applyBorder="1" applyAlignment="1">
      <alignment horizontal="right"/>
    </xf>
    <xf numFmtId="0" fontId="15" fillId="0" borderId="12" xfId="0" applyFont="1" applyBorder="1" applyAlignment="1"/>
    <xf numFmtId="0" fontId="7" fillId="9" borderId="20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0" fillId="5" borderId="53" xfId="0" applyFont="1" applyFill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1" fontId="0" fillId="12" borderId="12" xfId="0" applyNumberFormat="1" applyFont="1" applyFill="1" applyBorder="1" applyAlignment="1">
      <alignment horizontal="right"/>
    </xf>
    <xf numFmtId="0" fontId="15" fillId="12" borderId="12" xfId="0" applyFont="1" applyFill="1" applyBorder="1" applyAlignment="1"/>
    <xf numFmtId="0" fontId="10" fillId="12" borderId="12" xfId="0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/>
    <xf numFmtId="0" fontId="5" fillId="5" borderId="51" xfId="0" applyFont="1" applyFill="1" applyBorder="1" applyAlignment="1">
      <alignment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15" fillId="12" borderId="12" xfId="0" applyFont="1" applyFill="1" applyBorder="1"/>
    <xf numFmtId="0" fontId="7" fillId="9" borderId="22" xfId="0" applyFont="1" applyFill="1" applyBorder="1" applyAlignment="1">
      <alignment horizontal="center" vertical="center" wrapText="1"/>
    </xf>
    <xf numFmtId="0" fontId="0" fillId="0" borderId="0" xfId="0" pivotButton="1" applyFont="1" applyAlignment="1"/>
    <xf numFmtId="1" fontId="0" fillId="0" borderId="0" xfId="0" applyNumberFormat="1" applyFont="1" applyAlignment="1"/>
    <xf numFmtId="0" fontId="0" fillId="0" borderId="0" xfId="0" applyFont="1" applyAlignment="1"/>
    <xf numFmtId="0" fontId="1" fillId="9" borderId="0" xfId="0" applyFont="1" applyFill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0" fillId="0" borderId="0" xfId="0" pivotButton="1" applyFont="1" applyAlignment="1">
      <alignment wrapText="1"/>
    </xf>
    <xf numFmtId="0" fontId="0" fillId="0" borderId="0" xfId="0" applyFont="1" applyAlignment="1">
      <alignment wrapText="1"/>
    </xf>
    <xf numFmtId="0" fontId="1" fillId="9" borderId="0" xfId="0" applyFont="1" applyFill="1" applyAlignment="1">
      <alignment wrapText="1"/>
    </xf>
    <xf numFmtId="0" fontId="1" fillId="0" borderId="11" xfId="0" applyFont="1" applyBorder="1" applyAlignment="1">
      <alignment wrapText="1"/>
    </xf>
    <xf numFmtId="0" fontId="5" fillId="17" borderId="52" xfId="0" applyFont="1" applyFill="1" applyBorder="1" applyAlignment="1">
      <alignment vertical="center" wrapText="1"/>
    </xf>
    <xf numFmtId="0" fontId="5" fillId="18" borderId="51" xfId="0" applyFont="1" applyFill="1" applyBorder="1" applyAlignment="1">
      <alignment vertical="center" wrapText="1"/>
    </xf>
    <xf numFmtId="0" fontId="5" fillId="18" borderId="70" xfId="0" applyFont="1" applyFill="1" applyBorder="1" applyAlignment="1">
      <alignment vertical="center" wrapText="1"/>
    </xf>
    <xf numFmtId="0" fontId="7" fillId="18" borderId="53" xfId="0" applyFont="1" applyFill="1" applyBorder="1" applyAlignment="1">
      <alignment horizontal="center" vertical="center" wrapText="1"/>
    </xf>
    <xf numFmtId="0" fontId="7" fillId="18" borderId="5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4" borderId="84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18" borderId="52" xfId="0" applyFont="1" applyFill="1" applyBorder="1" applyAlignment="1">
      <alignment vertical="center" wrapText="1"/>
    </xf>
    <xf numFmtId="0" fontId="0" fillId="18" borderId="53" xfId="0" applyFont="1" applyFill="1" applyBorder="1" applyAlignment="1">
      <alignment horizontal="center" vertical="center"/>
    </xf>
    <xf numFmtId="0" fontId="0" fillId="18" borderId="54" xfId="0" applyFont="1" applyFill="1" applyBorder="1" applyAlignment="1">
      <alignment horizontal="center" vertical="center"/>
    </xf>
    <xf numFmtId="0" fontId="0" fillId="18" borderId="5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3" fillId="2" borderId="8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0" fontId="4" fillId="0" borderId="16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0" borderId="29" xfId="0" applyFont="1" applyBorder="1"/>
    <xf numFmtId="0" fontId="4" fillId="2" borderId="27" xfId="0" applyFont="1" applyFill="1" applyBorder="1" applyAlignment="1">
      <alignment horizontal="center" vertical="center"/>
    </xf>
    <xf numFmtId="0" fontId="1" fillId="0" borderId="30" xfId="0" applyFont="1" applyBorder="1"/>
    <xf numFmtId="0" fontId="4" fillId="4" borderId="28" xfId="0" applyFont="1" applyFill="1" applyBorder="1" applyAlignment="1">
      <alignment horizontal="center" vertical="center"/>
    </xf>
    <xf numFmtId="0" fontId="1" fillId="0" borderId="31" xfId="0" applyFont="1" applyBorder="1"/>
    <xf numFmtId="0" fontId="5" fillId="3" borderId="28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0" fontId="7" fillId="7" borderId="72" xfId="0" applyNumberFormat="1" applyFont="1" applyFill="1" applyBorder="1" applyAlignment="1">
      <alignment horizontal="center" vertical="center" wrapText="1"/>
    </xf>
    <xf numFmtId="10" fontId="7" fillId="8" borderId="72" xfId="0" applyNumberFormat="1" applyFont="1" applyFill="1" applyBorder="1" applyAlignment="1">
      <alignment horizontal="center" vertical="center" wrapText="1"/>
    </xf>
    <xf numFmtId="9" fontId="7" fillId="0" borderId="73" xfId="0" applyNumberFormat="1" applyFont="1" applyBorder="1" applyAlignment="1">
      <alignment horizontal="center" vertical="center" wrapText="1"/>
    </xf>
    <xf numFmtId="0" fontId="1" fillId="0" borderId="74" xfId="0" applyFont="1" applyBorder="1"/>
    <xf numFmtId="0" fontId="5" fillId="3" borderId="42" xfId="0" applyFont="1" applyFill="1" applyBorder="1" applyAlignment="1">
      <alignment horizontal="center" vertical="center" wrapText="1"/>
    </xf>
    <xf numFmtId="0" fontId="1" fillId="0" borderId="43" xfId="0" applyFont="1" applyBorder="1"/>
    <xf numFmtId="0" fontId="5" fillId="3" borderId="36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33" xfId="0" applyFont="1" applyBorder="1"/>
    <xf numFmtId="0" fontId="1" fillId="0" borderId="35" xfId="0" applyFont="1" applyBorder="1"/>
    <xf numFmtId="0" fontId="7" fillId="5" borderId="82" xfId="0" applyFont="1" applyFill="1" applyBorder="1" applyAlignment="1">
      <alignment horizontal="center" vertical="center" wrapText="1"/>
    </xf>
    <xf numFmtId="0" fontId="7" fillId="6" borderId="72" xfId="0" applyFont="1" applyFill="1" applyBorder="1" applyAlignment="1">
      <alignment horizontal="center" vertical="center" wrapText="1"/>
    </xf>
    <xf numFmtId="0" fontId="7" fillId="7" borderId="72" xfId="0" applyFont="1" applyFill="1" applyBorder="1" applyAlignment="1">
      <alignment horizontal="center" vertical="center" wrapText="1"/>
    </xf>
    <xf numFmtId="0" fontId="7" fillId="8" borderId="72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0" fontId="7" fillId="5" borderId="71" xfId="0" applyNumberFormat="1" applyFont="1" applyFill="1" applyBorder="1" applyAlignment="1">
      <alignment horizontal="center" vertical="center" wrapText="1"/>
    </xf>
    <xf numFmtId="0" fontId="1" fillId="0" borderId="57" xfId="0" applyFont="1" applyBorder="1"/>
    <xf numFmtId="10" fontId="7" fillId="6" borderId="72" xfId="0" applyNumberFormat="1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left" vertical="center" wrapText="1"/>
    </xf>
    <xf numFmtId="0" fontId="5" fillId="11" borderId="17" xfId="0" applyFont="1" applyFill="1" applyBorder="1" applyAlignment="1">
      <alignment horizontal="left" vertical="center" wrapText="1"/>
    </xf>
    <xf numFmtId="0" fontId="5" fillId="11" borderId="16" xfId="0" applyFont="1" applyFill="1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34" xfId="0" applyFont="1" applyBorder="1"/>
    <xf numFmtId="0" fontId="7" fillId="0" borderId="42" xfId="0" applyFont="1" applyBorder="1" applyAlignment="1">
      <alignment horizontal="center" wrapText="1"/>
    </xf>
    <xf numFmtId="0" fontId="1" fillId="0" borderId="45" xfId="0" applyFont="1" applyBorder="1"/>
    <xf numFmtId="0" fontId="5" fillId="3" borderId="45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1" fillId="0" borderId="66" xfId="0" applyFont="1" applyBorder="1"/>
    <xf numFmtId="0" fontId="5" fillId="4" borderId="64" xfId="0" applyFont="1" applyFill="1" applyBorder="1" applyAlignment="1">
      <alignment horizontal="center" vertical="center" wrapText="1"/>
    </xf>
    <xf numFmtId="0" fontId="1" fillId="0" borderId="68" xfId="0" applyFont="1" applyBorder="1"/>
    <xf numFmtId="0" fontId="5" fillId="4" borderId="65" xfId="0" applyFont="1" applyFill="1" applyBorder="1" applyAlignment="1">
      <alignment horizontal="center" vertical="center" wrapText="1"/>
    </xf>
    <xf numFmtId="0" fontId="1" fillId="0" borderId="69" xfId="0" applyFont="1" applyBorder="1"/>
    <xf numFmtId="0" fontId="5" fillId="2" borderId="63" xfId="0" applyFont="1" applyFill="1" applyBorder="1" applyAlignment="1">
      <alignment horizontal="center" vertical="center" wrapText="1"/>
    </xf>
    <xf numFmtId="0" fontId="1" fillId="0" borderId="67" xfId="0" applyFont="1" applyBorder="1"/>
    <xf numFmtId="0" fontId="7" fillId="18" borderId="71" xfId="0" applyFont="1" applyFill="1" applyBorder="1" applyAlignment="1">
      <alignment horizontal="center" vertical="center" wrapText="1"/>
    </xf>
    <xf numFmtId="0" fontId="1" fillId="19" borderId="57" xfId="0" applyFont="1" applyFill="1" applyBorder="1"/>
    <xf numFmtId="0" fontId="1" fillId="0" borderId="15" xfId="0" applyFont="1" applyBorder="1"/>
    <xf numFmtId="0" fontId="1" fillId="0" borderId="11" xfId="0" applyFont="1" applyBorder="1"/>
    <xf numFmtId="0" fontId="7" fillId="5" borderId="71" xfId="0" applyFont="1" applyFill="1" applyBorder="1" applyAlignment="1">
      <alignment horizontal="center" vertical="center" wrapText="1"/>
    </xf>
    <xf numFmtId="0" fontId="1" fillId="0" borderId="76" xfId="0" applyFont="1" applyBorder="1"/>
  </cellXfs>
  <cellStyles count="1">
    <cellStyle name="Normal" xfId="0" builtinId="0"/>
  </cellStyles>
  <dxfs count="128">
    <dxf>
      <fill>
        <patternFill patternType="solid">
          <fgColor rgb="FFFFFFFF"/>
          <bgColor rgb="FFFFFFFF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alignment wrapText="1"/>
    </dxf>
    <dxf>
      <alignment wrapText="1"/>
    </dxf>
    <dxf>
      <alignment wrapText="1"/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 xr9:uid="{00000000-0011-0000-FFFF-FFFF00000000}">
      <tableStyleElement type="wholeTable" dxfId="127"/>
      <tableStyleElement type="headerRow" dxfId="126"/>
      <tableStyleElement type="totalRow" dxfId="125"/>
      <tableStyleElement type="firstSubtotalRow" dxfId="124"/>
      <tableStyleElement type="secondSubtotalRow" dxfId="123"/>
      <tableStyleElement type="thirdSubtotalRow" dxfId="122"/>
      <tableStyleElement type="firstColumnSubheading" dxfId="121"/>
      <tableStyleElement type="secondColumnSubheading" dxfId="120"/>
      <tableStyleElement type="thirdColumnSubheading" dxfId="119"/>
      <tableStyleElement type="firstRowSubheading" dxfId="118"/>
      <tableStyleElement type="secondRowSubheading" dxfId="117"/>
      <tableStyleElement type="thirdRowSubheading" dxfId="116"/>
    </tableStyle>
  </tableStyles>
  <colors>
    <mruColors>
      <color rgb="FFB2A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8.9284998677857642E-4"/>
          <c:y val="2.4886877828054297E-2"/>
          <c:w val="0.98301662477058394"/>
          <c:h val="0.952534755635634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ADB1-EA4A-8F3F-3773B5B948B3}"/>
              </c:ext>
            </c:extLst>
          </c:dPt>
          <c:dPt>
            <c:idx val="1"/>
            <c:bubble3D val="0"/>
            <c:spPr>
              <a:solidFill>
                <a:srgbClr val="DB4437"/>
              </a:solidFill>
            </c:spPr>
            <c:extLst>
              <c:ext xmlns:c16="http://schemas.microsoft.com/office/drawing/2014/chart" uri="{C3380CC4-5D6E-409C-BE32-E72D297353CC}">
                <c16:uniqueId val="{00000003-ADB1-EA4A-8F3F-3773B5B948B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CONSOLIDADO!$B$6:$B$7</c:f>
              <c:strCache>
                <c:ptCount val="2"/>
                <c:pt idx="0">
                  <c:v># Estudiantes que presentaron la prueba:</c:v>
                </c:pt>
                <c:pt idx="1">
                  <c:v># Estudiantes que no presentaron la prueba</c:v>
                </c:pt>
              </c:strCache>
            </c:strRef>
          </c:cat>
          <c:val>
            <c:numRef>
              <c:f>CONSOLIDADO!$C$6:$C$7</c:f>
              <c:numCache>
                <c:formatCode>General</c:formatCode>
                <c:ptCount val="2"/>
                <c:pt idx="0">
                  <c:v>171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1-EA4A-8F3F-3773B5B94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CONSOLIDADO!$B$83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CONSOLIDADO!$C$82:$G$82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CONSOLIDADO!$C$83:$G$83</c:f>
              <c:numCache>
                <c:formatCode>0.00%</c:formatCode>
                <c:ptCount val="5"/>
                <c:pt idx="0">
                  <c:v>0.16129032258064516</c:v>
                </c:pt>
                <c:pt idx="1">
                  <c:v>0</c:v>
                </c:pt>
                <c:pt idx="2">
                  <c:v>0</c:v>
                </c:pt>
                <c:pt idx="3">
                  <c:v>0.12903225806451613</c:v>
                </c:pt>
                <c:pt idx="4">
                  <c:v>0.19354838709677419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47A-7C4B-8C57-0BF3319D5EEE}"/>
            </c:ext>
          </c:extLst>
        </c:ser>
        <c:ser>
          <c:idx val="1"/>
          <c:order val="1"/>
          <c:tx>
            <c:strRef>
              <c:f>CONSOLIDADO!$B$84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CONSOLIDADO!$C$82:$G$82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CONSOLIDADO!$C$84:$G$84</c:f>
              <c:numCache>
                <c:formatCode>0.00%</c:formatCode>
                <c:ptCount val="5"/>
                <c:pt idx="0">
                  <c:v>0.19354838709677419</c:v>
                </c:pt>
                <c:pt idx="1">
                  <c:v>0.19354838709677419</c:v>
                </c:pt>
                <c:pt idx="2">
                  <c:v>0.12903225806451613</c:v>
                </c:pt>
                <c:pt idx="3">
                  <c:v>0.19354838709677419</c:v>
                </c:pt>
                <c:pt idx="4">
                  <c:v>0.22580645161290325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47A-7C4B-8C57-0BF3319D5EEE}"/>
            </c:ext>
          </c:extLst>
        </c:ser>
        <c:ser>
          <c:idx val="2"/>
          <c:order val="2"/>
          <c:tx>
            <c:strRef>
              <c:f>CONSOLIDADO!$B$85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CONSOLIDADO!$C$82:$G$82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CONSOLIDADO!$C$85:$G$85</c:f>
              <c:numCache>
                <c:formatCode>0.00%</c:formatCode>
                <c:ptCount val="5"/>
                <c:pt idx="0">
                  <c:v>0.19354838709677419</c:v>
                </c:pt>
                <c:pt idx="1">
                  <c:v>0.5161290322580645</c:v>
                </c:pt>
                <c:pt idx="2">
                  <c:v>0.29032258064516125</c:v>
                </c:pt>
                <c:pt idx="3">
                  <c:v>0.22580645161290325</c:v>
                </c:pt>
                <c:pt idx="4">
                  <c:v>0.4838709677419355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47A-7C4B-8C57-0BF3319D5EEE}"/>
            </c:ext>
          </c:extLst>
        </c:ser>
        <c:ser>
          <c:idx val="3"/>
          <c:order val="3"/>
          <c:tx>
            <c:strRef>
              <c:f>CONSOLIDADO!$B$86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CONSOLIDADO!$C$82:$G$82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CONSOLIDADO!$C$86:$G$86</c:f>
              <c:numCache>
                <c:formatCode>0.00%</c:formatCode>
                <c:ptCount val="5"/>
                <c:pt idx="0">
                  <c:v>0.45161290322580649</c:v>
                </c:pt>
                <c:pt idx="1">
                  <c:v>0.29032258064516125</c:v>
                </c:pt>
                <c:pt idx="2">
                  <c:v>0.58064516129032251</c:v>
                </c:pt>
                <c:pt idx="3">
                  <c:v>0.45161290322580649</c:v>
                </c:pt>
                <c:pt idx="4">
                  <c:v>9.6774193548387094E-2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47A-7C4B-8C57-0BF3319D5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8236846"/>
        <c:axId val="2035812578"/>
        <c:axId val="0"/>
      </c:bar3DChart>
      <c:catAx>
        <c:axId val="12182368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035812578"/>
        <c:crosses val="autoZero"/>
        <c:auto val="1"/>
        <c:lblAlgn val="ctr"/>
        <c:lblOffset val="100"/>
        <c:noMultiLvlLbl val="1"/>
      </c:catAx>
      <c:valAx>
        <c:axId val="20358125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1823684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CONSOLIDADO!$B$91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CONSOLIDADO!$C$90:$D$90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CONSOLIDADO!$C$91:$D$91</c:f>
              <c:numCache>
                <c:formatCode>General</c:formatCode>
                <c:ptCount val="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97A-D847-B1F6-01911DCF6903}"/>
            </c:ext>
          </c:extLst>
        </c:ser>
        <c:ser>
          <c:idx val="1"/>
          <c:order val="1"/>
          <c:tx>
            <c:strRef>
              <c:f>CONSOLIDADO!$B$92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CONSOLIDADO!$C$90:$D$90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CONSOLIDADO!$C$92:$D$92</c:f>
              <c:numCache>
                <c:formatCode>General</c:formatCode>
                <c:ptCount val="2"/>
                <c:pt idx="0">
                  <c:v>30</c:v>
                </c:pt>
                <c:pt idx="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97A-D847-B1F6-01911DCF6903}"/>
            </c:ext>
          </c:extLst>
        </c:ser>
        <c:ser>
          <c:idx val="2"/>
          <c:order val="2"/>
          <c:tx>
            <c:strRef>
              <c:f>CONSOLIDADO!$B$93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CONSOLIDADO!$C$90:$D$90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CONSOLIDADO!$C$93:$D$93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97A-D847-B1F6-01911DCF6903}"/>
            </c:ext>
          </c:extLst>
        </c:ser>
        <c:ser>
          <c:idx val="3"/>
          <c:order val="3"/>
          <c:tx>
            <c:strRef>
              <c:f>CONSOLIDADO!$B$94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CONSOLIDADO!$C$90:$D$90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CONSOLIDADO!$C$94:$D$94</c:f>
              <c:numCache>
                <c:formatCode>General</c:formatCode>
                <c:ptCount val="2"/>
                <c:pt idx="0">
                  <c:v>1</c:v>
                </c:pt>
                <c:pt idx="1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97A-D847-B1F6-01911DCF6903}"/>
            </c:ext>
          </c:extLst>
        </c:ser>
        <c:ser>
          <c:idx val="4"/>
          <c:order val="4"/>
          <c:tx>
            <c:strRef>
              <c:f>CONSOLIDADO!$B$95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CONSOLIDADO!$C$90:$D$90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CONSOLIDADO!$C$95:$D$95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997A-D847-B1F6-01911DCF6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6400094"/>
        <c:axId val="902700538"/>
        <c:axId val="0"/>
      </c:bar3DChart>
      <c:catAx>
        <c:axId val="10764000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902700538"/>
        <c:crosses val="autoZero"/>
        <c:auto val="1"/>
        <c:lblAlgn val="ctr"/>
        <c:lblOffset val="100"/>
        <c:noMultiLvlLbl val="1"/>
      </c:catAx>
      <c:valAx>
        <c:axId val="9027005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076400094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sz="1000" b="0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CONSOLIDADO!$B$100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CONSOLIDADO!$C$99:$D$99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CONSOLIDADO!$C$100:$D$100</c:f>
              <c:numCache>
                <c:formatCode>General</c:formatCode>
                <c:ptCount val="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1E1-5542-9ED8-42439765E6B2}"/>
            </c:ext>
          </c:extLst>
        </c:ser>
        <c:ser>
          <c:idx val="1"/>
          <c:order val="1"/>
          <c:tx>
            <c:strRef>
              <c:f>CONSOLIDADO!$B$101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CONSOLIDADO!$C$99:$D$99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CONSOLIDADO!$C$101:$D$101</c:f>
              <c:numCache>
                <c:formatCode>0.00%</c:formatCode>
                <c:ptCount val="2"/>
                <c:pt idx="0">
                  <c:v>0.967741935483871</c:v>
                </c:pt>
                <c:pt idx="1">
                  <c:v>3.2258064516129031E-2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1E1-5542-9ED8-42439765E6B2}"/>
            </c:ext>
          </c:extLst>
        </c:ser>
        <c:ser>
          <c:idx val="2"/>
          <c:order val="2"/>
          <c:tx>
            <c:strRef>
              <c:f>CONSOLIDADO!$B$102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CONSOLIDADO!$C$99:$D$99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CONSOLIDADO!$C$102:$D$102</c:f>
              <c:numCache>
                <c:formatCode>0.00%</c:formatCode>
                <c:ptCount val="2"/>
                <c:pt idx="0">
                  <c:v>0</c:v>
                </c:pt>
                <c:pt idx="1">
                  <c:v>0.38709677419354838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1E1-5542-9ED8-42439765E6B2}"/>
            </c:ext>
          </c:extLst>
        </c:ser>
        <c:ser>
          <c:idx val="3"/>
          <c:order val="3"/>
          <c:tx>
            <c:strRef>
              <c:f>CONSOLIDADO!$B$103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CONSOLIDADO!$C$99:$D$99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CONSOLIDADO!$C$103:$D$103</c:f>
              <c:numCache>
                <c:formatCode>0.00%</c:formatCode>
                <c:ptCount val="2"/>
                <c:pt idx="0">
                  <c:v>3.2258064516129031E-2</c:v>
                </c:pt>
                <c:pt idx="1">
                  <c:v>0.38709677419354838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1E1-5542-9ED8-42439765E6B2}"/>
            </c:ext>
          </c:extLst>
        </c:ser>
        <c:ser>
          <c:idx val="4"/>
          <c:order val="4"/>
          <c:tx>
            <c:strRef>
              <c:f>CONSOLIDADO!$B$104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CONSOLIDADO!$C$99:$D$99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CONSOLIDADO!$C$104:$D$104</c:f>
              <c:numCache>
                <c:formatCode>0.00%</c:formatCode>
                <c:ptCount val="2"/>
                <c:pt idx="0">
                  <c:v>0</c:v>
                </c:pt>
                <c:pt idx="1">
                  <c:v>0.19354838709677419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91E1-5542-9ED8-42439765E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3928427"/>
        <c:axId val="1587664549"/>
        <c:axId val="0"/>
      </c:bar3DChart>
      <c:catAx>
        <c:axId val="16139284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587664549"/>
        <c:crosses val="autoZero"/>
        <c:auto val="1"/>
        <c:lblAlgn val="ctr"/>
        <c:lblOffset val="100"/>
        <c:noMultiLvlLbl val="1"/>
      </c:catAx>
      <c:valAx>
        <c:axId val="15876645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13928427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sz="1000" b="0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4263940176844"/>
          <c:y val="0.13787462195968017"/>
          <c:w val="0.50032702032983722"/>
          <c:h val="0.6682987680432162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CONSOLIDADO!$B$109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CONSOLIDADO!$C$108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CONSOLIDADO!$C$109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2B3-E746-9AFC-B862BAF74991}"/>
            </c:ext>
          </c:extLst>
        </c:ser>
        <c:ser>
          <c:idx val="1"/>
          <c:order val="1"/>
          <c:tx>
            <c:strRef>
              <c:f>CONSOLIDADO!$B$110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CONSOLIDADO!$C$108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CONSOLIDADO!$C$110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2B3-E746-9AFC-B862BAF74991}"/>
            </c:ext>
          </c:extLst>
        </c:ser>
        <c:ser>
          <c:idx val="2"/>
          <c:order val="2"/>
          <c:tx>
            <c:strRef>
              <c:f>CONSOLIDADO!$B$111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CONSOLIDADO!$C$108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CONSOLIDADO!$C$111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2B3-E746-9AFC-B862BAF74991}"/>
            </c:ext>
          </c:extLst>
        </c:ser>
        <c:ser>
          <c:idx val="3"/>
          <c:order val="3"/>
          <c:tx>
            <c:strRef>
              <c:f>CONSOLIDADO!$B$112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CONSOLIDADO!$C$108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CONSOLIDADO!$C$112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22B3-E746-9AFC-B862BAF74991}"/>
            </c:ext>
          </c:extLst>
        </c:ser>
        <c:ser>
          <c:idx val="4"/>
          <c:order val="4"/>
          <c:tx>
            <c:strRef>
              <c:f>CONSOLIDADO!$B$113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CONSOLIDADO!$C$108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CONSOLIDADO!$C$113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22B3-E746-9AFC-B862BAF74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344737"/>
        <c:axId val="161422546"/>
        <c:axId val="0"/>
      </c:bar3DChart>
      <c:catAx>
        <c:axId val="1883447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1422546"/>
        <c:crosses val="autoZero"/>
        <c:auto val="1"/>
        <c:lblAlgn val="ctr"/>
        <c:lblOffset val="100"/>
        <c:noMultiLvlLbl val="1"/>
      </c:catAx>
      <c:valAx>
        <c:axId val="1614225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88344737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60472535188037"/>
          <c:y val="0.16368058031477525"/>
          <c:w val="0.4903209450703761"/>
          <c:h val="0.63466389116002397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CONSOLIDADO!$B$118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CONSOLIDADO!$C$117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CONSOLIDADO!$C$118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4CB-354E-9F4E-619FAA6609DF}"/>
            </c:ext>
          </c:extLst>
        </c:ser>
        <c:ser>
          <c:idx val="1"/>
          <c:order val="1"/>
          <c:tx>
            <c:strRef>
              <c:f>CONSOLIDADO!$B$119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CONSOLIDADO!$C$117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CONSOLIDADO!$C$119</c:f>
              <c:numCache>
                <c:formatCode>0.00%</c:formatCode>
                <c:ptCount val="1"/>
                <c:pt idx="0">
                  <c:v>6.4516129032258063E-2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4CB-354E-9F4E-619FAA6609DF}"/>
            </c:ext>
          </c:extLst>
        </c:ser>
        <c:ser>
          <c:idx val="2"/>
          <c:order val="2"/>
          <c:tx>
            <c:strRef>
              <c:f>CONSOLIDADO!$B$120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CONSOLIDADO!$C$117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CONSOLIDADO!$C$120</c:f>
              <c:numCache>
                <c:formatCode>0.00%</c:formatCode>
                <c:ptCount val="1"/>
                <c:pt idx="0">
                  <c:v>0.29032258064516125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4CB-354E-9F4E-619FAA6609DF}"/>
            </c:ext>
          </c:extLst>
        </c:ser>
        <c:ser>
          <c:idx val="3"/>
          <c:order val="3"/>
          <c:tx>
            <c:strRef>
              <c:f>CONSOLIDADO!$B$121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CONSOLIDADO!$C$117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CONSOLIDADO!$C$121</c:f>
              <c:numCache>
                <c:formatCode>0.00%</c:formatCode>
                <c:ptCount val="1"/>
                <c:pt idx="0">
                  <c:v>0.58064516129032251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4CB-354E-9F4E-619FAA6609DF}"/>
            </c:ext>
          </c:extLst>
        </c:ser>
        <c:ser>
          <c:idx val="4"/>
          <c:order val="4"/>
          <c:tx>
            <c:strRef>
              <c:f>CONSOLIDADO!$B$122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CONSOLIDADO!$C$117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CONSOLIDADO!$C$122</c:f>
              <c:numCache>
                <c:formatCode>0.00%</c:formatCode>
                <c:ptCount val="1"/>
                <c:pt idx="0">
                  <c:v>6.4516129032258063E-2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64CB-354E-9F4E-619FAA660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89932"/>
        <c:axId val="2021284872"/>
        <c:axId val="0"/>
      </c:bar3DChart>
      <c:catAx>
        <c:axId val="1349899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021284872"/>
        <c:crosses val="autoZero"/>
        <c:auto val="1"/>
        <c:lblAlgn val="ctr"/>
        <c:lblOffset val="100"/>
        <c:noMultiLvlLbl val="1"/>
      </c:catAx>
      <c:valAx>
        <c:axId val="20212848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34989932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r>
              <a:rPr lang="es-CO" b="1" i="0">
                <a:solidFill>
                  <a:srgbClr val="000000"/>
                </a:solidFill>
                <a:latin typeface="Arial"/>
              </a:rPr>
              <a:t>PARTICULARIDADES DEL GRUPO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28415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28415F"/>
              </a:solidFill>
              <a:ln cmpd="sng">
                <a:solidFill>
                  <a:srgbClr val="28415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1'!$E$5:$E$9</c:f>
              <c:strCache>
                <c:ptCount val="5"/>
                <c:pt idx="0">
                  <c:v># Estudiantes repitentes</c:v>
                </c:pt>
                <c:pt idx="1">
                  <c:v># Estudiantes con necesidades educativas especiales (N.E.E)</c:v>
                </c:pt>
                <c:pt idx="2">
                  <c:v># Estudiantes en extraedad</c:v>
                </c:pt>
                <c:pt idx="3">
                  <c:v># Estudiantes Ingresó II Semestre</c:v>
                </c:pt>
                <c:pt idx="4">
                  <c:v># Estudiantes en multigrado</c:v>
                </c:pt>
              </c:strCache>
            </c:strRef>
          </c:cat>
          <c:val>
            <c:numRef>
              <c:f>'grupo 1'!$H$5:$H$9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B7-D542-8880-4750FB9E8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802400"/>
        <c:axId val="1223403045"/>
      </c:lineChart>
      <c:catAx>
        <c:axId val="414802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23403045"/>
        <c:crosses val="autoZero"/>
        <c:auto val="1"/>
        <c:lblAlgn val="ctr"/>
        <c:lblOffset val="100"/>
        <c:noMultiLvlLbl val="1"/>
      </c:catAx>
      <c:valAx>
        <c:axId val="12234030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CO" b="1" i="0">
                    <a:solidFill>
                      <a:srgbClr val="000000"/>
                    </a:solidFill>
                    <a:latin typeface="Roboto"/>
                  </a:rPr>
                  <a:t>Estudiantes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414802400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8.9284998677857642E-4"/>
          <c:y val="2.4886877828054297E-2"/>
          <c:w val="0.98301662477058394"/>
          <c:h val="0.952534755635634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3C52-0244-976B-A512F9062945}"/>
              </c:ext>
            </c:extLst>
          </c:dPt>
          <c:dPt>
            <c:idx val="1"/>
            <c:bubble3D val="0"/>
            <c:spPr>
              <a:solidFill>
                <a:srgbClr val="DB4437"/>
              </a:solidFill>
            </c:spPr>
            <c:extLst>
              <c:ext xmlns:c16="http://schemas.microsoft.com/office/drawing/2014/chart" uri="{C3380CC4-5D6E-409C-BE32-E72D297353CC}">
                <c16:uniqueId val="{00000003-3C52-0244-976B-A512F90629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'grupo 1'!$E$3:$E$4</c:f>
              <c:strCache>
                <c:ptCount val="2"/>
                <c:pt idx="0">
                  <c:v># Estudiantes que presentaron la prueba</c:v>
                </c:pt>
                <c:pt idx="1">
                  <c:v># Estudiantes que no presentaron la prueba</c:v>
                </c:pt>
              </c:strCache>
            </c:strRef>
          </c:cat>
          <c:val>
            <c:numRef>
              <c:f>'grupo 1'!$H$3:$H$4</c:f>
              <c:numCache>
                <c:formatCode>General</c:formatCode>
                <c:ptCount val="2"/>
                <c:pt idx="0">
                  <c:v>27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52-0244-976B-A512F9062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1'!$P$14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1'!$Q$14:$U$14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598-6348-9F84-859030A0F843}"/>
            </c:ext>
          </c:extLst>
        </c:ser>
        <c:ser>
          <c:idx val="1"/>
          <c:order val="1"/>
          <c:tx>
            <c:strRef>
              <c:f>'grupo 1'!$P$15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1'!$Q$15:$U$15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598-6348-9F84-859030A0F843}"/>
            </c:ext>
          </c:extLst>
        </c:ser>
        <c:ser>
          <c:idx val="2"/>
          <c:order val="2"/>
          <c:tx>
            <c:strRef>
              <c:f>'grupo 1'!$P$16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1'!$Q$16:$U$16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10</c:v>
                </c:pt>
                <c:pt idx="4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598-6348-9F84-859030A0F843}"/>
            </c:ext>
          </c:extLst>
        </c:ser>
        <c:ser>
          <c:idx val="3"/>
          <c:order val="3"/>
          <c:tx>
            <c:strRef>
              <c:f>'grupo 1'!$P$17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1'!$Q$17:$U$17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10</c:v>
                </c:pt>
                <c:pt idx="3">
                  <c:v>9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8598-6348-9F84-859030A0F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0882452"/>
        <c:axId val="1831340106"/>
        <c:axId val="0"/>
      </c:bar3DChart>
      <c:catAx>
        <c:axId val="4808824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831340106"/>
        <c:crosses val="autoZero"/>
        <c:auto val="1"/>
        <c:lblAlgn val="ctr"/>
        <c:lblOffset val="100"/>
        <c:noMultiLvlLbl val="1"/>
      </c:catAx>
      <c:valAx>
        <c:axId val="18313401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48088245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822455795796884E-2"/>
          <c:y val="0.16867469879518071"/>
          <c:w val="0.95086238354154917"/>
          <c:h val="0.42449242231817796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1'!$P$22</c:f>
              <c:strCache>
                <c:ptCount val="1"/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1'!$Q$22:$U$22</c:f>
              <c:numCache>
                <c:formatCode>General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A11-B640-BD10-6945540F32FE}"/>
            </c:ext>
          </c:extLst>
        </c:ser>
        <c:ser>
          <c:idx val="1"/>
          <c:order val="1"/>
          <c:tx>
            <c:strRef>
              <c:f>'grupo 1'!$P$23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1'!$Q$23:$U$23</c:f>
              <c:numCache>
                <c:formatCode>0.00%</c:formatCode>
                <c:ptCount val="5"/>
                <c:pt idx="0">
                  <c:v>0.14814814814814814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  <c:pt idx="4">
                  <c:v>7.407407407407407E-2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A11-B640-BD10-6945540F32FE}"/>
            </c:ext>
          </c:extLst>
        </c:ser>
        <c:ser>
          <c:idx val="2"/>
          <c:order val="2"/>
          <c:tx>
            <c:strRef>
              <c:f>'grupo 1'!$P$24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1'!$Q$24:$U$24</c:f>
              <c:numCache>
                <c:formatCode>0.00%</c:formatCode>
                <c:ptCount val="5"/>
                <c:pt idx="0">
                  <c:v>0.1111111111111111</c:v>
                </c:pt>
                <c:pt idx="1">
                  <c:v>0.37037037037037041</c:v>
                </c:pt>
                <c:pt idx="2">
                  <c:v>7.407407407407407E-2</c:v>
                </c:pt>
                <c:pt idx="3">
                  <c:v>0.1851851851851852</c:v>
                </c:pt>
                <c:pt idx="4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CA11-B640-BD10-6945540F32FE}"/>
            </c:ext>
          </c:extLst>
        </c:ser>
        <c:ser>
          <c:idx val="3"/>
          <c:order val="3"/>
          <c:tx>
            <c:strRef>
              <c:f>'grupo 1'!$P$25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1'!$Q$25:$U$25</c:f>
              <c:numCache>
                <c:formatCode>0.00%</c:formatCode>
                <c:ptCount val="5"/>
                <c:pt idx="0">
                  <c:v>0.44444444444444442</c:v>
                </c:pt>
                <c:pt idx="1">
                  <c:v>0.44444444444444442</c:v>
                </c:pt>
                <c:pt idx="2">
                  <c:v>0.55555555555555558</c:v>
                </c:pt>
                <c:pt idx="3">
                  <c:v>0.37037037037037041</c:v>
                </c:pt>
                <c:pt idx="4">
                  <c:v>0.44444444444444442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CA11-B640-BD10-6945540F32FE}"/>
            </c:ext>
          </c:extLst>
        </c:ser>
        <c:ser>
          <c:idx val="4"/>
          <c:order val="4"/>
          <c:tx>
            <c:strRef>
              <c:f>'grupo 1'!$P$26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'grupo 1'!$Q$21:$U$21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1'!$Q$26:$U$26</c:f>
              <c:numCache>
                <c:formatCode>0.00%</c:formatCode>
                <c:ptCount val="5"/>
                <c:pt idx="0">
                  <c:v>0.29629629629629628</c:v>
                </c:pt>
                <c:pt idx="1">
                  <c:v>0.1851851851851852</c:v>
                </c:pt>
                <c:pt idx="2">
                  <c:v>0.37037037037037041</c:v>
                </c:pt>
                <c:pt idx="3">
                  <c:v>0.33333333333333337</c:v>
                </c:pt>
                <c:pt idx="4">
                  <c:v>0.14814814814814814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CA11-B640-BD10-6945540F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4110270"/>
        <c:axId val="1025358536"/>
        <c:axId val="0"/>
      </c:bar3DChart>
      <c:catAx>
        <c:axId val="16241102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025358536"/>
        <c:crosses val="autoZero"/>
        <c:auto val="1"/>
        <c:lblAlgn val="ctr"/>
        <c:lblOffset val="100"/>
        <c:noMultiLvlLbl val="1"/>
      </c:catAx>
      <c:valAx>
        <c:axId val="10253585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24110270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1'!$P$32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1'!$Q$32:$R$32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70C-7148-A409-A3B664D5BDDB}"/>
            </c:ext>
          </c:extLst>
        </c:ser>
        <c:ser>
          <c:idx val="1"/>
          <c:order val="1"/>
          <c:tx>
            <c:strRef>
              <c:f>'grupo 1'!$P$33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1'!$Q$33:$R$33</c:f>
              <c:numCache>
                <c:formatCode>General</c:formatCode>
                <c:ptCount val="2"/>
                <c:pt idx="0">
                  <c:v>8</c:v>
                </c:pt>
                <c:pt idx="1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70C-7148-A409-A3B664D5BDDB}"/>
            </c:ext>
          </c:extLst>
        </c:ser>
        <c:ser>
          <c:idx val="2"/>
          <c:order val="2"/>
          <c:tx>
            <c:strRef>
              <c:f>'grupo 1'!$P$34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1'!$Q$34:$R$34</c:f>
              <c:numCache>
                <c:formatCode>General</c:formatCode>
                <c:ptCount val="2"/>
                <c:pt idx="0">
                  <c:v>13</c:v>
                </c:pt>
                <c:pt idx="1">
                  <c:v>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70C-7148-A409-A3B664D5BDDB}"/>
            </c:ext>
          </c:extLst>
        </c:ser>
        <c:ser>
          <c:idx val="3"/>
          <c:order val="3"/>
          <c:tx>
            <c:strRef>
              <c:f>'grupo 1'!$P$35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1'!$Q$35:$R$35</c:f>
              <c:numCache>
                <c:formatCode>General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370C-7148-A409-A3B664D5B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4610189"/>
        <c:axId val="404417477"/>
        <c:axId val="0"/>
      </c:bar3DChart>
      <c:catAx>
        <c:axId val="8146101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404417477"/>
        <c:crosses val="autoZero"/>
        <c:auto val="1"/>
        <c:lblAlgn val="ctr"/>
        <c:lblOffset val="100"/>
        <c:noMultiLvlLbl val="1"/>
      </c:catAx>
      <c:valAx>
        <c:axId val="4044174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81461018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r>
              <a:rPr lang="es-CO" b="1" i="0">
                <a:solidFill>
                  <a:srgbClr val="000000"/>
                </a:solidFill>
                <a:latin typeface="Arial"/>
              </a:rPr>
              <a:t>PARTICULARIDADES DEL GRUPO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19050" cmpd="sng">
              <a:solidFill>
                <a:srgbClr val="28415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28415F"/>
              </a:solidFill>
              <a:ln cmpd="sng">
                <a:solidFill>
                  <a:srgbClr val="28415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20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CONSOLIDADO!$B$8:$B$12</c:f>
              <c:strCache>
                <c:ptCount val="5"/>
                <c:pt idx="0">
                  <c:v># Estudiantes repitentes</c:v>
                </c:pt>
                <c:pt idx="1">
                  <c:v># Estudiantes con necesidades educativas especiales (N.E.E)</c:v>
                </c:pt>
                <c:pt idx="2">
                  <c:v># Estudiantes en extraedad</c:v>
                </c:pt>
                <c:pt idx="3">
                  <c:v># Estudiantes Ingresaron II Semestre</c:v>
                </c:pt>
                <c:pt idx="4">
                  <c:v># Estudiantes en multigrado</c:v>
                </c:pt>
              </c:strCache>
            </c:strRef>
          </c:cat>
          <c:val>
            <c:numRef>
              <c:f>CONSOLIDADO!$C$8:$C$12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17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0-2C4C-81C8-50CC13A61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767905"/>
        <c:axId val="1364493948"/>
      </c:lineChart>
      <c:catAx>
        <c:axId val="9857679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364493948"/>
        <c:crosses val="autoZero"/>
        <c:auto val="1"/>
        <c:lblAlgn val="ctr"/>
        <c:lblOffset val="100"/>
        <c:noMultiLvlLbl val="1"/>
      </c:catAx>
      <c:valAx>
        <c:axId val="13644939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CO" b="1" i="0">
                    <a:solidFill>
                      <a:srgbClr val="000000"/>
                    </a:solidFill>
                    <a:latin typeface="Roboto"/>
                  </a:rPr>
                  <a:t>Estudiantes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985767905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1'!$P$40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1'!$Q$40:$R$40</c:f>
              <c:numCache>
                <c:formatCode>0.00%</c:formatCode>
                <c:ptCount val="2"/>
                <c:pt idx="0">
                  <c:v>0.1111111111111111</c:v>
                </c:pt>
                <c:pt idx="1">
                  <c:v>3.7037037037037035E-2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4FA-F44B-918A-687B2967CC11}"/>
            </c:ext>
          </c:extLst>
        </c:ser>
        <c:ser>
          <c:idx val="1"/>
          <c:order val="1"/>
          <c:tx>
            <c:strRef>
              <c:f>'grupo 1'!$P$41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1'!$Q$41:$R$41</c:f>
              <c:numCache>
                <c:formatCode>0.00%</c:formatCode>
                <c:ptCount val="2"/>
                <c:pt idx="0">
                  <c:v>0.29629629629629628</c:v>
                </c:pt>
                <c:pt idx="1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4FA-F44B-918A-687B2967CC11}"/>
            </c:ext>
          </c:extLst>
        </c:ser>
        <c:ser>
          <c:idx val="2"/>
          <c:order val="2"/>
          <c:tx>
            <c:strRef>
              <c:f>'grupo 1'!$P$42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1'!$Q$42:$R$42</c:f>
              <c:numCache>
                <c:formatCode>0.00%</c:formatCode>
                <c:ptCount val="2"/>
                <c:pt idx="0">
                  <c:v>0.48148148148148145</c:v>
                </c:pt>
                <c:pt idx="1">
                  <c:v>0.62962962962962965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4FA-F44B-918A-687B2967CC11}"/>
            </c:ext>
          </c:extLst>
        </c:ser>
        <c:ser>
          <c:idx val="3"/>
          <c:order val="3"/>
          <c:tx>
            <c:strRef>
              <c:f>'grupo 1'!$P$43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1'!$Q$43:$R$43</c:f>
              <c:numCache>
                <c:formatCode>0.00%</c:formatCode>
                <c:ptCount val="2"/>
                <c:pt idx="0">
                  <c:v>0.1111111111111111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14FA-F44B-918A-687B2967C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1047191"/>
        <c:axId val="571378192"/>
        <c:axId val="0"/>
      </c:bar3DChart>
      <c:catAx>
        <c:axId val="13410471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571378192"/>
        <c:crosses val="autoZero"/>
        <c:auto val="1"/>
        <c:lblAlgn val="ctr"/>
        <c:lblOffset val="100"/>
        <c:noMultiLvlLbl val="1"/>
      </c:catAx>
      <c:valAx>
        <c:axId val="5713781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341047191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1'!$P$68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1'!$Q$68:$U$68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ECA-2748-83DC-A095D9E1F723}"/>
            </c:ext>
          </c:extLst>
        </c:ser>
        <c:ser>
          <c:idx val="1"/>
          <c:order val="1"/>
          <c:tx>
            <c:strRef>
              <c:f>'grupo 1'!$P$69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1'!$Q$69:$U$69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ECA-2748-83DC-A095D9E1F723}"/>
            </c:ext>
          </c:extLst>
        </c:ser>
        <c:ser>
          <c:idx val="2"/>
          <c:order val="2"/>
          <c:tx>
            <c:strRef>
              <c:f>'grupo 1'!$P$70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1'!$Q$70:$U$70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ECA-2748-83DC-A095D9E1F723}"/>
            </c:ext>
          </c:extLst>
        </c:ser>
        <c:ser>
          <c:idx val="3"/>
          <c:order val="3"/>
          <c:tx>
            <c:strRef>
              <c:f>'grupo 1'!$P$71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1'!$Q$71:$U$71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8ECA-2748-83DC-A095D9E1F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6965193"/>
        <c:axId val="1623366728"/>
        <c:axId val="0"/>
      </c:bar3DChart>
      <c:catAx>
        <c:axId val="11869651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23366728"/>
        <c:crosses val="autoZero"/>
        <c:auto val="1"/>
        <c:lblAlgn val="ctr"/>
        <c:lblOffset val="100"/>
        <c:noMultiLvlLbl val="1"/>
      </c:catAx>
      <c:valAx>
        <c:axId val="16233667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18696519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1'!$P$77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1'!$Q$76:$U$76</c:f>
              <c:numCache>
                <c:formatCode>General</c:formatCode>
                <c:ptCount val="5"/>
              </c:numCache>
            </c:numRef>
          </c:cat>
          <c:val>
            <c:numRef>
              <c:f>'grupo 1'!$Q$77:$U$77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</c:v>
                </c:pt>
                <c:pt idx="2">
                  <c:v>0</c:v>
                </c:pt>
                <c:pt idx="3">
                  <c:v>0.33333333333333337</c:v>
                </c:pt>
                <c:pt idx="4">
                  <c:v>0.66666666666666674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1E9-A24C-BF21-790399BA3155}"/>
            </c:ext>
          </c:extLst>
        </c:ser>
        <c:ser>
          <c:idx val="1"/>
          <c:order val="1"/>
          <c:tx>
            <c:strRef>
              <c:f>'grupo 1'!$P$78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1'!$Q$76:$U$76</c:f>
              <c:numCache>
                <c:formatCode>General</c:formatCode>
                <c:ptCount val="5"/>
              </c:numCache>
            </c:numRef>
          </c:cat>
          <c:val>
            <c:numRef>
              <c:f>'grupo 1'!$Q$78:$U$78</c:f>
              <c:numCache>
                <c:formatCode>0.00%</c:formatCode>
                <c:ptCount val="5"/>
                <c:pt idx="0">
                  <c:v>0</c:v>
                </c:pt>
                <c:pt idx="1">
                  <c:v>0.33333333333333337</c:v>
                </c:pt>
                <c:pt idx="2">
                  <c:v>0.33333333333333337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1E9-A24C-BF21-790399BA3155}"/>
            </c:ext>
          </c:extLst>
        </c:ser>
        <c:ser>
          <c:idx val="2"/>
          <c:order val="2"/>
          <c:tx>
            <c:strRef>
              <c:f>'grupo 1'!$P$79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1'!$Q$76:$U$76</c:f>
              <c:numCache>
                <c:formatCode>General</c:formatCode>
                <c:ptCount val="5"/>
              </c:numCache>
            </c:numRef>
          </c:cat>
          <c:val>
            <c:numRef>
              <c:f>'grupo 1'!$Q$79:$U$79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0.33333333333333337</c:v>
                </c:pt>
                <c:pt idx="2">
                  <c:v>0</c:v>
                </c:pt>
                <c:pt idx="3">
                  <c:v>0.33333333333333337</c:v>
                </c:pt>
                <c:pt idx="4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1E9-A24C-BF21-790399BA3155}"/>
            </c:ext>
          </c:extLst>
        </c:ser>
        <c:ser>
          <c:idx val="3"/>
          <c:order val="3"/>
          <c:tx>
            <c:strRef>
              <c:f>'grupo 1'!$P$80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1'!$Q$76:$U$76</c:f>
              <c:numCache>
                <c:formatCode>General</c:formatCode>
                <c:ptCount val="5"/>
              </c:numCache>
            </c:numRef>
          </c:cat>
          <c:val>
            <c:numRef>
              <c:f>'grupo 1'!$Q$80:$U$80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0.33333333333333337</c:v>
                </c:pt>
                <c:pt idx="2">
                  <c:v>0.66666666666666674</c:v>
                </c:pt>
                <c:pt idx="3">
                  <c:v>0.33333333333333337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1E9-A24C-BF21-790399BA3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6815709"/>
        <c:axId val="1146180243"/>
        <c:axId val="0"/>
      </c:bar3DChart>
      <c:catAx>
        <c:axId val="17268157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146180243"/>
        <c:crosses val="autoZero"/>
        <c:auto val="1"/>
        <c:lblAlgn val="ctr"/>
        <c:lblOffset val="100"/>
        <c:noMultiLvlLbl val="1"/>
      </c:catAx>
      <c:valAx>
        <c:axId val="11461802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72681570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1'!$P$86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1'!$Q$86:$R$86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B50-4046-A6DE-9B4930B37ED9}"/>
            </c:ext>
          </c:extLst>
        </c:ser>
        <c:ser>
          <c:idx val="1"/>
          <c:order val="1"/>
          <c:tx>
            <c:strRef>
              <c:f>'grupo 1'!$P$87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1'!$Q$87:$R$87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B50-4046-A6DE-9B4930B37ED9}"/>
            </c:ext>
          </c:extLst>
        </c:ser>
        <c:ser>
          <c:idx val="2"/>
          <c:order val="2"/>
          <c:tx>
            <c:strRef>
              <c:f>'grupo 1'!$P$88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1'!$Q$88:$R$88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B50-4046-A6DE-9B4930B37ED9}"/>
            </c:ext>
          </c:extLst>
        </c:ser>
        <c:ser>
          <c:idx val="3"/>
          <c:order val="3"/>
          <c:tx>
            <c:strRef>
              <c:f>'grupo 1'!$P$89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1'!$Q$89:$R$89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B50-4046-A6DE-9B4930B37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3175537"/>
        <c:axId val="3380274"/>
        <c:axId val="0"/>
      </c:bar3DChart>
      <c:catAx>
        <c:axId val="5331755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3380274"/>
        <c:crosses val="autoZero"/>
        <c:auto val="1"/>
        <c:lblAlgn val="ctr"/>
        <c:lblOffset val="100"/>
        <c:noMultiLvlLbl val="1"/>
      </c:catAx>
      <c:valAx>
        <c:axId val="33802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53317553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1'!$P$94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1'!$Q$94:$R$94</c:f>
              <c:numCache>
                <c:formatCode>0.00%</c:formatCode>
                <c:ptCount val="2"/>
                <c:pt idx="0">
                  <c:v>1</c:v>
                </c:pt>
                <c:pt idx="1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232-714F-9F18-AC2C48E15CD3}"/>
            </c:ext>
          </c:extLst>
        </c:ser>
        <c:ser>
          <c:idx val="1"/>
          <c:order val="1"/>
          <c:tx>
            <c:strRef>
              <c:f>'grupo 1'!$P$95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1'!$Q$95:$R$95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0232-714F-9F18-AC2C48E15CD3}"/>
            </c:ext>
          </c:extLst>
        </c:ser>
        <c:ser>
          <c:idx val="2"/>
          <c:order val="2"/>
          <c:tx>
            <c:strRef>
              <c:f>'grupo 1'!$P$96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1'!$Q$96:$R$96</c:f>
              <c:numCache>
                <c:formatCode>0.00%</c:formatCode>
                <c:ptCount val="2"/>
                <c:pt idx="0">
                  <c:v>0</c:v>
                </c:pt>
                <c:pt idx="1">
                  <c:v>0.66666666666666674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0232-714F-9F18-AC2C48E15CD3}"/>
            </c:ext>
          </c:extLst>
        </c:ser>
        <c:ser>
          <c:idx val="3"/>
          <c:order val="3"/>
          <c:tx>
            <c:strRef>
              <c:f>'grupo 1'!$P$97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1'!$Q$93:$R$93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1'!$Q$97:$R$97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0232-714F-9F18-AC2C48E1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7863465"/>
        <c:axId val="873361624"/>
        <c:axId val="0"/>
      </c:bar3DChart>
      <c:catAx>
        <c:axId val="12678634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873361624"/>
        <c:crosses val="autoZero"/>
        <c:auto val="1"/>
        <c:lblAlgn val="ctr"/>
        <c:lblOffset val="100"/>
        <c:noMultiLvlLbl val="1"/>
      </c:catAx>
      <c:valAx>
        <c:axId val="8733616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6786346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973757992997734"/>
          <c:y val="0.1876299526304232"/>
          <c:w val="0.4969756428561331"/>
          <c:h val="0.63791908481559323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1'!$P$49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905-7748-9241-340B60E72268}"/>
            </c:ext>
          </c:extLst>
        </c:ser>
        <c:ser>
          <c:idx val="1"/>
          <c:order val="1"/>
          <c:tx>
            <c:strRef>
              <c:f>'grupo 1'!$P$50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1'!$Q$50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B905-7748-9241-340B60E72268}"/>
            </c:ext>
          </c:extLst>
        </c:ser>
        <c:ser>
          <c:idx val="2"/>
          <c:order val="2"/>
          <c:tx>
            <c:strRef>
              <c:f>'grupo 1'!$P$51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1'!$Q$51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B905-7748-9241-340B60E72268}"/>
            </c:ext>
          </c:extLst>
        </c:ser>
        <c:ser>
          <c:idx val="3"/>
          <c:order val="3"/>
          <c:tx>
            <c:strRef>
              <c:f>'grupo 1'!$P$52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1'!$Q$52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B905-7748-9241-340B60E72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1323575"/>
        <c:axId val="2131050685"/>
        <c:axId val="0"/>
      </c:bar3DChart>
      <c:catAx>
        <c:axId val="6913235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2131050685"/>
        <c:crosses val="autoZero"/>
        <c:auto val="1"/>
        <c:lblAlgn val="ctr"/>
        <c:lblOffset val="100"/>
        <c:noMultiLvlLbl val="1"/>
      </c:catAx>
      <c:valAx>
        <c:axId val="21310506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69132357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781453577295647"/>
          <c:y val="0.18304336957880268"/>
          <c:w val="0.42889858192186409"/>
          <c:h val="0.64290005415989671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1'!$P$57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1'!$Q$57</c:f>
              <c:numCache>
                <c:formatCode>0.00%</c:formatCode>
                <c:ptCount val="1"/>
                <c:pt idx="0">
                  <c:v>7.407407407407407E-2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085-2C4C-BC59-AED1C7213D37}"/>
            </c:ext>
          </c:extLst>
        </c:ser>
        <c:ser>
          <c:idx val="1"/>
          <c:order val="1"/>
          <c:tx>
            <c:strRef>
              <c:f>'grupo 1'!$P$58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1'!$Q$58</c:f>
              <c:numCache>
                <c:formatCode>0.00%</c:formatCode>
                <c:ptCount val="1"/>
                <c:pt idx="0">
                  <c:v>0.44444444444444442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085-2C4C-BC59-AED1C7213D37}"/>
            </c:ext>
          </c:extLst>
        </c:ser>
        <c:ser>
          <c:idx val="2"/>
          <c:order val="2"/>
          <c:tx>
            <c:strRef>
              <c:f>'grupo 1'!$P$59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1'!$Q$59</c:f>
              <c:numCache>
                <c:formatCode>0.00%</c:formatCode>
                <c:ptCount val="1"/>
                <c:pt idx="0">
                  <c:v>0.48148148148148145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085-2C4C-BC59-AED1C7213D37}"/>
            </c:ext>
          </c:extLst>
        </c:ser>
        <c:ser>
          <c:idx val="3"/>
          <c:order val="3"/>
          <c:tx>
            <c:strRef>
              <c:f>'grupo 1'!$P$60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1'!$Q$60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085-2C4C-BC59-AED1C7213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3226052"/>
        <c:axId val="12897591"/>
        <c:axId val="0"/>
      </c:bar3DChart>
      <c:catAx>
        <c:axId val="8132260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2897591"/>
        <c:crosses val="autoZero"/>
        <c:auto val="1"/>
        <c:lblAlgn val="ctr"/>
        <c:lblOffset val="100"/>
        <c:noMultiLvlLbl val="1"/>
      </c:catAx>
      <c:valAx>
        <c:axId val="128975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81322605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1979644211886"/>
          <c:y val="0.23111377893906757"/>
          <c:w val="0.51751539251288214"/>
          <c:h val="0.58195449784023634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1'!$P$103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1'!$Q$103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126-1D4D-A65C-47B753AB466D}"/>
            </c:ext>
          </c:extLst>
        </c:ser>
        <c:ser>
          <c:idx val="1"/>
          <c:order val="1"/>
          <c:tx>
            <c:strRef>
              <c:f>'grupo 1'!$P$104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1'!$Q$104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126-1D4D-A65C-47B753AB466D}"/>
            </c:ext>
          </c:extLst>
        </c:ser>
        <c:ser>
          <c:idx val="2"/>
          <c:order val="2"/>
          <c:tx>
            <c:strRef>
              <c:f>'grupo 1'!$P$105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1'!$Q$105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126-1D4D-A65C-47B753AB466D}"/>
            </c:ext>
          </c:extLst>
        </c:ser>
        <c:ser>
          <c:idx val="3"/>
          <c:order val="3"/>
          <c:tx>
            <c:strRef>
              <c:f>'grupo 1'!$P$106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1'!$Q$106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126-1D4D-A65C-47B753AB4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9662776"/>
        <c:axId val="1196826639"/>
        <c:axId val="0"/>
      </c:bar3DChart>
      <c:catAx>
        <c:axId val="166966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196826639"/>
        <c:crosses val="autoZero"/>
        <c:auto val="1"/>
        <c:lblAlgn val="ctr"/>
        <c:lblOffset val="100"/>
        <c:noMultiLvlLbl val="1"/>
      </c:catAx>
      <c:valAx>
        <c:axId val="11968266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6966277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00488311054144"/>
          <c:y val="0.21133537347132922"/>
          <c:w val="0.45170832570347313"/>
          <c:h val="0.60466435145388486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1'!$P$111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1'!$Q$111</c:f>
              <c:numCache>
                <c:formatCode>0.00%</c:formatCode>
                <c:ptCount val="1"/>
                <c:pt idx="0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708-CE4B-919B-3E3E6699DBBF}"/>
            </c:ext>
          </c:extLst>
        </c:ser>
        <c:ser>
          <c:idx val="1"/>
          <c:order val="1"/>
          <c:tx>
            <c:strRef>
              <c:f>'grupo 1'!$P$112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1'!$Q$112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708-CE4B-919B-3E3E6699DBBF}"/>
            </c:ext>
          </c:extLst>
        </c:ser>
        <c:ser>
          <c:idx val="2"/>
          <c:order val="2"/>
          <c:tx>
            <c:strRef>
              <c:f>'grupo 1'!$P$113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1'!$Q$113</c:f>
              <c:numCache>
                <c:formatCode>0.00%</c:formatCode>
                <c:ptCount val="1"/>
                <c:pt idx="0">
                  <c:v>0.66666666666666674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708-CE4B-919B-3E3E6699DBBF}"/>
            </c:ext>
          </c:extLst>
        </c:ser>
        <c:ser>
          <c:idx val="3"/>
          <c:order val="3"/>
          <c:tx>
            <c:strRef>
              <c:f>'grupo 1'!$P$114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1'!$Q$114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3708-CE4B-919B-3E3E6699D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245844"/>
        <c:axId val="163289795"/>
        <c:axId val="0"/>
      </c:bar3DChart>
      <c:catAx>
        <c:axId val="2382458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63289795"/>
        <c:crosses val="autoZero"/>
        <c:auto val="1"/>
        <c:lblAlgn val="ctr"/>
        <c:lblOffset val="100"/>
        <c:noMultiLvlLbl val="1"/>
      </c:catAx>
      <c:valAx>
        <c:axId val="16328979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3824584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r>
              <a:rPr lang="es-CO" b="1" i="0">
                <a:solidFill>
                  <a:srgbClr val="000000"/>
                </a:solidFill>
                <a:latin typeface="Arial"/>
              </a:rPr>
              <a:t>PARTICULARIDADES DEL GRUPO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28415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28415F"/>
              </a:solidFill>
              <a:ln cmpd="sng">
                <a:solidFill>
                  <a:srgbClr val="28415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2'!$E$5:$E$9</c:f>
              <c:strCache>
                <c:ptCount val="5"/>
                <c:pt idx="0">
                  <c:v># Estudiantes repitentes</c:v>
                </c:pt>
                <c:pt idx="1">
                  <c:v># Estudiantes con necesidades educativas especiales (N.E.E)</c:v>
                </c:pt>
                <c:pt idx="2">
                  <c:v># Estudiantes en extraedad</c:v>
                </c:pt>
                <c:pt idx="3">
                  <c:v># Estudiantes Ingresó II Semestre</c:v>
                </c:pt>
                <c:pt idx="4">
                  <c:v># Estudiantes en multigrado</c:v>
                </c:pt>
              </c:strCache>
            </c:strRef>
          </c:cat>
          <c:val>
            <c:numRef>
              <c:f>'grupo 2'!$H$5:$H$9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92-E648-8290-1E92BDA78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039358"/>
        <c:axId val="217267523"/>
      </c:lineChart>
      <c:catAx>
        <c:axId val="10940393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17267523"/>
        <c:crosses val="autoZero"/>
        <c:auto val="1"/>
        <c:lblAlgn val="ctr"/>
        <c:lblOffset val="100"/>
        <c:noMultiLvlLbl val="1"/>
      </c:catAx>
      <c:valAx>
        <c:axId val="2172675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CO" b="1" i="0">
                    <a:solidFill>
                      <a:srgbClr val="000000"/>
                    </a:solidFill>
                    <a:latin typeface="Roboto"/>
                  </a:rPr>
                  <a:t>Estudiantes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094039358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CONSOLIDADO!$B$18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CONSOLIDADO!$C$17:$G$17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CONSOLIDADO!$C$18:$G$18</c:f>
              <c:numCache>
                <c:formatCode>General</c:formatCode>
                <c:ptCount val="5"/>
                <c:pt idx="0">
                  <c:v>14</c:v>
                </c:pt>
                <c:pt idx="1">
                  <c:v>2</c:v>
                </c:pt>
                <c:pt idx="2">
                  <c:v>1</c:v>
                </c:pt>
                <c:pt idx="3">
                  <c:v>26</c:v>
                </c:pt>
                <c:pt idx="4">
                  <c:v>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B69-3A49-88B3-93CF87724C11}"/>
            </c:ext>
          </c:extLst>
        </c:ser>
        <c:ser>
          <c:idx val="1"/>
          <c:order val="1"/>
          <c:tx>
            <c:strRef>
              <c:f>CONSOLIDADO!$B$19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CONSOLIDADO!$C$17:$G$17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CONSOLIDADO!$C$19:$G$19</c:f>
              <c:numCache>
                <c:formatCode>General</c:formatCode>
                <c:ptCount val="5"/>
                <c:pt idx="0">
                  <c:v>27</c:v>
                </c:pt>
                <c:pt idx="1">
                  <c:v>35</c:v>
                </c:pt>
                <c:pt idx="2">
                  <c:v>14</c:v>
                </c:pt>
                <c:pt idx="3">
                  <c:v>30</c:v>
                </c:pt>
                <c:pt idx="4">
                  <c:v>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B69-3A49-88B3-93CF87724C11}"/>
            </c:ext>
          </c:extLst>
        </c:ser>
        <c:ser>
          <c:idx val="2"/>
          <c:order val="2"/>
          <c:tx>
            <c:strRef>
              <c:f>CONSOLIDADO!$B$20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CONSOLIDADO!$C$17:$G$17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CONSOLIDADO!$C$20:$G$20</c:f>
              <c:numCache>
                <c:formatCode>General</c:formatCode>
                <c:ptCount val="5"/>
                <c:pt idx="0">
                  <c:v>50</c:v>
                </c:pt>
                <c:pt idx="1">
                  <c:v>93</c:v>
                </c:pt>
                <c:pt idx="2">
                  <c:v>68</c:v>
                </c:pt>
                <c:pt idx="3">
                  <c:v>38</c:v>
                </c:pt>
                <c:pt idx="4">
                  <c:v>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B69-3A49-88B3-93CF87724C11}"/>
            </c:ext>
          </c:extLst>
        </c:ser>
        <c:ser>
          <c:idx val="3"/>
          <c:order val="3"/>
          <c:tx>
            <c:strRef>
              <c:f>CONSOLIDADO!$B$21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CONSOLIDADO!$C$17:$G$17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CONSOLIDADO!$C$21:$G$21</c:f>
              <c:numCache>
                <c:formatCode>General</c:formatCode>
                <c:ptCount val="5"/>
                <c:pt idx="0">
                  <c:v>80</c:v>
                </c:pt>
                <c:pt idx="1">
                  <c:v>41</c:v>
                </c:pt>
                <c:pt idx="2">
                  <c:v>88</c:v>
                </c:pt>
                <c:pt idx="3">
                  <c:v>77</c:v>
                </c:pt>
                <c:pt idx="4">
                  <c:v>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B69-3A49-88B3-93CF87724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7240096"/>
        <c:axId val="536030102"/>
        <c:axId val="0"/>
      </c:bar3DChart>
      <c:catAx>
        <c:axId val="132724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536030102"/>
        <c:crosses val="autoZero"/>
        <c:auto val="1"/>
        <c:lblAlgn val="ctr"/>
        <c:lblOffset val="100"/>
        <c:noMultiLvlLbl val="1"/>
      </c:catAx>
      <c:valAx>
        <c:axId val="5360301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32724009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8.9284998677857642E-4"/>
          <c:y val="2.4886877828054297E-2"/>
          <c:w val="0.98301662477058394"/>
          <c:h val="0.952534755635634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1760-1843-B89C-F6DA399539BC}"/>
              </c:ext>
            </c:extLst>
          </c:dPt>
          <c:dPt>
            <c:idx val="1"/>
            <c:bubble3D val="0"/>
            <c:spPr>
              <a:solidFill>
                <a:srgbClr val="DB4437"/>
              </a:solidFill>
            </c:spPr>
            <c:extLst>
              <c:ext xmlns:c16="http://schemas.microsoft.com/office/drawing/2014/chart" uri="{C3380CC4-5D6E-409C-BE32-E72D297353CC}">
                <c16:uniqueId val="{00000003-1760-1843-B89C-F6DA399539B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'grupo 2'!$E$3:$E$4</c:f>
              <c:strCache>
                <c:ptCount val="2"/>
                <c:pt idx="0">
                  <c:v># Estudiantes que presentaron la prueba</c:v>
                </c:pt>
                <c:pt idx="1">
                  <c:v># Estudiantes que no presentaron la prueba</c:v>
                </c:pt>
              </c:strCache>
            </c:strRef>
          </c:cat>
          <c:val>
            <c:numRef>
              <c:f>'grupo 2'!$H$3:$H$4</c:f>
              <c:numCache>
                <c:formatCode>General</c:formatCode>
                <c:ptCount val="2"/>
                <c:pt idx="0">
                  <c:v>31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60-1843-B89C-F6DA39953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2'!$P$14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2'!$Q$14:$U$14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ECE-3540-977E-B1553ADEE6BD}"/>
            </c:ext>
          </c:extLst>
        </c:ser>
        <c:ser>
          <c:idx val="1"/>
          <c:order val="1"/>
          <c:tx>
            <c:strRef>
              <c:f>'grupo 2'!$P$15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2'!$Q$15:$U$15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BECE-3540-977E-B1553ADEE6BD}"/>
            </c:ext>
          </c:extLst>
        </c:ser>
        <c:ser>
          <c:idx val="2"/>
          <c:order val="2"/>
          <c:tx>
            <c:strRef>
              <c:f>'grupo 2'!$P$16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2'!$Q$16:$U$16</c:f>
              <c:numCache>
                <c:formatCode>General</c:formatCode>
                <c:ptCount val="5"/>
                <c:pt idx="0">
                  <c:v>12</c:v>
                </c:pt>
                <c:pt idx="1">
                  <c:v>21</c:v>
                </c:pt>
                <c:pt idx="2">
                  <c:v>13</c:v>
                </c:pt>
                <c:pt idx="3">
                  <c:v>8</c:v>
                </c:pt>
                <c:pt idx="4">
                  <c:v>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BECE-3540-977E-B1553ADEE6BD}"/>
            </c:ext>
          </c:extLst>
        </c:ser>
        <c:ser>
          <c:idx val="3"/>
          <c:order val="3"/>
          <c:tx>
            <c:strRef>
              <c:f>'grupo 2'!$P$17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2'!$Q$17:$U$17</c:f>
              <c:numCache>
                <c:formatCode>General</c:formatCode>
                <c:ptCount val="5"/>
                <c:pt idx="0">
                  <c:v>15</c:v>
                </c:pt>
                <c:pt idx="1">
                  <c:v>2</c:v>
                </c:pt>
                <c:pt idx="2">
                  <c:v>15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BECE-3540-977E-B1553ADEE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3312106"/>
        <c:axId val="1893288624"/>
        <c:axId val="0"/>
      </c:bar3DChart>
      <c:catAx>
        <c:axId val="2733121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893288624"/>
        <c:crosses val="autoZero"/>
        <c:auto val="1"/>
        <c:lblAlgn val="ctr"/>
        <c:lblOffset val="100"/>
        <c:noMultiLvlLbl val="1"/>
      </c:catAx>
      <c:valAx>
        <c:axId val="18932886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7331210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2'!$P$22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2'!$Q$22:$U$22</c:f>
              <c:numCache>
                <c:formatCode>General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27C-A643-A6CE-962A7A90CC50}"/>
            </c:ext>
          </c:extLst>
        </c:ser>
        <c:ser>
          <c:idx val="1"/>
          <c:order val="1"/>
          <c:tx>
            <c:strRef>
              <c:f>'grupo 2'!$P$23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2'!$Q$23:$U$23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0.22580645161290325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27C-A643-A6CE-962A7A90CC50}"/>
            </c:ext>
          </c:extLst>
        </c:ser>
        <c:ser>
          <c:idx val="2"/>
          <c:order val="2"/>
          <c:tx>
            <c:strRef>
              <c:f>'grupo 2'!$P$24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2'!$Q$24:$U$24</c:f>
              <c:numCache>
                <c:formatCode>0.00%</c:formatCode>
                <c:ptCount val="5"/>
                <c:pt idx="0">
                  <c:v>0.12903225806451613</c:v>
                </c:pt>
                <c:pt idx="1">
                  <c:v>0.25806451612903225</c:v>
                </c:pt>
                <c:pt idx="2">
                  <c:v>9.6774193548387094E-2</c:v>
                </c:pt>
                <c:pt idx="3">
                  <c:v>0.16129032258064516</c:v>
                </c:pt>
                <c:pt idx="4">
                  <c:v>0.25806451612903225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27C-A643-A6CE-962A7A90CC50}"/>
            </c:ext>
          </c:extLst>
        </c:ser>
        <c:ser>
          <c:idx val="3"/>
          <c:order val="3"/>
          <c:tx>
            <c:strRef>
              <c:f>'grupo 2'!$P$25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2'!$Q$25:$U$25</c:f>
              <c:numCache>
                <c:formatCode>0.00%</c:formatCode>
                <c:ptCount val="5"/>
                <c:pt idx="0">
                  <c:v>0.38709677419354838</c:v>
                </c:pt>
                <c:pt idx="1">
                  <c:v>0.67741935483870963</c:v>
                </c:pt>
                <c:pt idx="2">
                  <c:v>0.41935483870967744</c:v>
                </c:pt>
                <c:pt idx="3">
                  <c:v>0.25806451612903225</c:v>
                </c:pt>
                <c:pt idx="4">
                  <c:v>0.58064516129032251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27C-A643-A6CE-962A7A90CC50}"/>
            </c:ext>
          </c:extLst>
        </c:ser>
        <c:ser>
          <c:idx val="4"/>
          <c:order val="4"/>
          <c:tx>
            <c:strRef>
              <c:f>'grupo 2'!$P$26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'grupo 2'!$Q$21:$U$21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2'!$Q$26:$U$26</c:f>
              <c:numCache>
                <c:formatCode>0.00%</c:formatCode>
                <c:ptCount val="5"/>
                <c:pt idx="0">
                  <c:v>0.4838709677419355</c:v>
                </c:pt>
                <c:pt idx="1">
                  <c:v>6.4516129032258063E-2</c:v>
                </c:pt>
                <c:pt idx="2">
                  <c:v>0.4838709677419355</c:v>
                </c:pt>
                <c:pt idx="3">
                  <c:v>0.35483870967741937</c:v>
                </c:pt>
                <c:pt idx="4">
                  <c:v>0.16129032258064516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427C-A643-A6CE-962A7A90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9714523"/>
        <c:axId val="235508801"/>
        <c:axId val="0"/>
      </c:bar3DChart>
      <c:catAx>
        <c:axId val="9997145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35508801"/>
        <c:crosses val="autoZero"/>
        <c:auto val="1"/>
        <c:lblAlgn val="ctr"/>
        <c:lblOffset val="100"/>
        <c:noMultiLvlLbl val="1"/>
      </c:catAx>
      <c:valAx>
        <c:axId val="2355088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999714523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2'!$P$32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2'!$Q$32:$R$32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BF2-9E48-B707-AE4C33DDCCF3}"/>
            </c:ext>
          </c:extLst>
        </c:ser>
        <c:ser>
          <c:idx val="1"/>
          <c:order val="1"/>
          <c:tx>
            <c:strRef>
              <c:f>'grupo 2'!$P$33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2'!$Q$33:$R$33</c:f>
              <c:numCache>
                <c:formatCode>General</c:formatCode>
                <c:ptCount val="2"/>
                <c:pt idx="0">
                  <c:v>6</c:v>
                </c:pt>
                <c:pt idx="1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BF2-9E48-B707-AE4C33DDCCF3}"/>
            </c:ext>
          </c:extLst>
        </c:ser>
        <c:ser>
          <c:idx val="2"/>
          <c:order val="2"/>
          <c:tx>
            <c:strRef>
              <c:f>'grupo 2'!$P$34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2'!$Q$34:$R$34</c:f>
              <c:numCache>
                <c:formatCode>General</c:formatCode>
                <c:ptCount val="2"/>
                <c:pt idx="0">
                  <c:v>23</c:v>
                </c:pt>
                <c:pt idx="1">
                  <c:v>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BF2-9E48-B707-AE4C33DDCCF3}"/>
            </c:ext>
          </c:extLst>
        </c:ser>
        <c:ser>
          <c:idx val="3"/>
          <c:order val="3"/>
          <c:tx>
            <c:strRef>
              <c:f>'grupo 2'!$P$35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2'!$Q$35:$R$35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3BF2-9E48-B707-AE4C33DDC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4872341"/>
        <c:axId val="1031502888"/>
        <c:axId val="0"/>
      </c:bar3DChart>
      <c:catAx>
        <c:axId val="17348723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031502888"/>
        <c:crosses val="autoZero"/>
        <c:auto val="1"/>
        <c:lblAlgn val="ctr"/>
        <c:lblOffset val="100"/>
        <c:noMultiLvlLbl val="1"/>
      </c:catAx>
      <c:valAx>
        <c:axId val="10315028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734872341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2'!$P$40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2'!$Q$40:$R$40</c:f>
              <c:numCache>
                <c:formatCode>0.00%</c:formatCode>
                <c:ptCount val="2"/>
                <c:pt idx="0">
                  <c:v>0</c:v>
                </c:pt>
                <c:pt idx="1">
                  <c:v>3.2258064516129031E-2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A64-CC45-900D-175FD35A702C}"/>
            </c:ext>
          </c:extLst>
        </c:ser>
        <c:ser>
          <c:idx val="1"/>
          <c:order val="1"/>
          <c:tx>
            <c:strRef>
              <c:f>'grupo 2'!$P$41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2'!$Q$41:$R$41</c:f>
              <c:numCache>
                <c:formatCode>0.00%</c:formatCode>
                <c:ptCount val="2"/>
                <c:pt idx="0">
                  <c:v>0.19354838709677419</c:v>
                </c:pt>
                <c:pt idx="1">
                  <c:v>0.25806451612903225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A64-CC45-900D-175FD35A702C}"/>
            </c:ext>
          </c:extLst>
        </c:ser>
        <c:ser>
          <c:idx val="2"/>
          <c:order val="2"/>
          <c:tx>
            <c:strRef>
              <c:f>'grupo 2'!$P$42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2'!$Q$42:$R$42</c:f>
              <c:numCache>
                <c:formatCode>0.00%</c:formatCode>
                <c:ptCount val="2"/>
                <c:pt idx="0">
                  <c:v>0.74193548387096764</c:v>
                </c:pt>
                <c:pt idx="1">
                  <c:v>0.54838709677419351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A64-CC45-900D-175FD35A702C}"/>
            </c:ext>
          </c:extLst>
        </c:ser>
        <c:ser>
          <c:idx val="3"/>
          <c:order val="3"/>
          <c:tx>
            <c:strRef>
              <c:f>'grupo 2'!$P$43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2'!$Q$43:$R$43</c:f>
              <c:numCache>
                <c:formatCode>0.00%</c:formatCode>
                <c:ptCount val="2"/>
                <c:pt idx="0">
                  <c:v>6.4516129032258063E-2</c:v>
                </c:pt>
                <c:pt idx="1">
                  <c:v>0.16129032258064516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3A64-CC45-900D-175FD35A7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1446700"/>
        <c:axId val="203589393"/>
        <c:axId val="0"/>
      </c:bar3DChart>
      <c:catAx>
        <c:axId val="4414467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03589393"/>
        <c:crosses val="autoZero"/>
        <c:auto val="1"/>
        <c:lblAlgn val="ctr"/>
        <c:lblOffset val="100"/>
        <c:noMultiLvlLbl val="1"/>
      </c:catAx>
      <c:valAx>
        <c:axId val="2035893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44144670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2'!$P$68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2'!$Q$68:$U$68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7BD-214E-BC16-ECD2D9190CF2}"/>
            </c:ext>
          </c:extLst>
        </c:ser>
        <c:ser>
          <c:idx val="1"/>
          <c:order val="1"/>
          <c:tx>
            <c:strRef>
              <c:f>'grupo 2'!$P$69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2'!$Q$69:$U$69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7BD-214E-BC16-ECD2D9190CF2}"/>
            </c:ext>
          </c:extLst>
        </c:ser>
        <c:ser>
          <c:idx val="2"/>
          <c:order val="2"/>
          <c:tx>
            <c:strRef>
              <c:f>'grupo 2'!$P$70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2'!$Q$70:$U$70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7BD-214E-BC16-ECD2D9190CF2}"/>
            </c:ext>
          </c:extLst>
        </c:ser>
        <c:ser>
          <c:idx val="3"/>
          <c:order val="3"/>
          <c:tx>
            <c:strRef>
              <c:f>'grupo 2'!$P$71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2'!$Q$71:$U$71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7BD-214E-BC16-ECD2D9190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5056589"/>
        <c:axId val="1697358961"/>
        <c:axId val="0"/>
      </c:bar3DChart>
      <c:catAx>
        <c:axId val="7750565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97358961"/>
        <c:crosses val="autoZero"/>
        <c:auto val="1"/>
        <c:lblAlgn val="ctr"/>
        <c:lblOffset val="100"/>
        <c:noMultiLvlLbl val="1"/>
      </c:catAx>
      <c:valAx>
        <c:axId val="16973589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77505658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2'!$P$77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2'!$Q$76:$U$76</c:f>
              <c:numCache>
                <c:formatCode>General</c:formatCode>
                <c:ptCount val="5"/>
              </c:numCache>
            </c:numRef>
          </c:cat>
          <c:val>
            <c:numRef>
              <c:f>'grupo 2'!$Q$77:$U$77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E09-664A-A691-207C3488C86A}"/>
            </c:ext>
          </c:extLst>
        </c:ser>
        <c:ser>
          <c:idx val="1"/>
          <c:order val="1"/>
          <c:tx>
            <c:strRef>
              <c:f>'grupo 2'!$P$78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2'!$Q$76:$U$76</c:f>
              <c:numCache>
                <c:formatCode>General</c:formatCode>
                <c:ptCount val="5"/>
              </c:numCache>
            </c:numRef>
          </c:cat>
          <c:val>
            <c:numRef>
              <c:f>'grupo 2'!$Q$78:$U$78</c:f>
              <c:numCache>
                <c:formatCode>0.00%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</c:v>
                </c:pt>
                <c:pt idx="3">
                  <c:v>0.3</c:v>
                </c:pt>
                <c:pt idx="4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E09-664A-A691-207C3488C86A}"/>
            </c:ext>
          </c:extLst>
        </c:ser>
        <c:ser>
          <c:idx val="2"/>
          <c:order val="2"/>
          <c:tx>
            <c:strRef>
              <c:f>'grupo 2'!$P$79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2'!$Q$76:$U$76</c:f>
              <c:numCache>
                <c:formatCode>General</c:formatCode>
                <c:ptCount val="5"/>
              </c:numCache>
            </c:numRef>
          </c:cat>
          <c:val>
            <c:numRef>
              <c:f>'grupo 2'!$Q$79:$U$79</c:f>
              <c:numCache>
                <c:formatCode>0.00%</c:formatCode>
                <c:ptCount val="5"/>
                <c:pt idx="0">
                  <c:v>0.3</c:v>
                </c:pt>
                <c:pt idx="1">
                  <c:v>0.6</c:v>
                </c:pt>
                <c:pt idx="2">
                  <c:v>0.6</c:v>
                </c:pt>
                <c:pt idx="3">
                  <c:v>0.3</c:v>
                </c:pt>
                <c:pt idx="4">
                  <c:v>0.7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E09-664A-A691-207C3488C86A}"/>
            </c:ext>
          </c:extLst>
        </c:ser>
        <c:ser>
          <c:idx val="3"/>
          <c:order val="3"/>
          <c:tx>
            <c:strRef>
              <c:f>'grupo 2'!$P$80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2'!$Q$76:$U$76</c:f>
              <c:numCache>
                <c:formatCode>General</c:formatCode>
                <c:ptCount val="5"/>
              </c:numCache>
            </c:numRef>
          </c:cat>
          <c:val>
            <c:numRef>
              <c:f>'grupo 2'!$Q$80:$U$80</c:f>
              <c:numCache>
                <c:formatCode>0.00%</c:formatCode>
                <c:ptCount val="5"/>
                <c:pt idx="0">
                  <c:v>0.5</c:v>
                </c:pt>
                <c:pt idx="1">
                  <c:v>0.2</c:v>
                </c:pt>
                <c:pt idx="2">
                  <c:v>0.4</c:v>
                </c:pt>
                <c:pt idx="3">
                  <c:v>0.3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1E09-664A-A691-207C3488C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292056"/>
        <c:axId val="2050163972"/>
        <c:axId val="0"/>
      </c:bar3DChart>
      <c:catAx>
        <c:axId val="1242292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050163972"/>
        <c:crosses val="autoZero"/>
        <c:auto val="1"/>
        <c:lblAlgn val="ctr"/>
        <c:lblOffset val="100"/>
        <c:noMultiLvlLbl val="1"/>
      </c:catAx>
      <c:valAx>
        <c:axId val="20501639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4229205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2'!$P$86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2'!$Q$86:$R$86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1FB-5B41-A4C9-5376C6EA9A9A}"/>
            </c:ext>
          </c:extLst>
        </c:ser>
        <c:ser>
          <c:idx val="1"/>
          <c:order val="1"/>
          <c:tx>
            <c:strRef>
              <c:f>'grupo 2'!$P$87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2'!$Q$87:$R$87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1FB-5B41-A4C9-5376C6EA9A9A}"/>
            </c:ext>
          </c:extLst>
        </c:ser>
        <c:ser>
          <c:idx val="2"/>
          <c:order val="2"/>
          <c:tx>
            <c:strRef>
              <c:f>'grupo 2'!$P$88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2'!$Q$88:$R$88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C1FB-5B41-A4C9-5376C6EA9A9A}"/>
            </c:ext>
          </c:extLst>
        </c:ser>
        <c:ser>
          <c:idx val="3"/>
          <c:order val="3"/>
          <c:tx>
            <c:strRef>
              <c:f>'grupo 2'!$P$89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2'!$Q$89:$R$89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C1FB-5B41-A4C9-5376C6EA9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4045642"/>
        <c:axId val="1907826887"/>
        <c:axId val="0"/>
      </c:bar3DChart>
      <c:catAx>
        <c:axId val="5040456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07826887"/>
        <c:crosses val="autoZero"/>
        <c:auto val="1"/>
        <c:lblAlgn val="ctr"/>
        <c:lblOffset val="100"/>
        <c:noMultiLvlLbl val="1"/>
      </c:catAx>
      <c:valAx>
        <c:axId val="19078268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50404564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2'!$P$94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2'!$Q$94:$R$94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3EC-E74E-94DC-DA390FA52E5E}"/>
            </c:ext>
          </c:extLst>
        </c:ser>
        <c:ser>
          <c:idx val="1"/>
          <c:order val="1"/>
          <c:tx>
            <c:strRef>
              <c:f>'grupo 2'!$P$95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2'!$Q$95:$R$95</c:f>
              <c:numCache>
                <c:formatCode>0.00%</c:formatCode>
                <c:ptCount val="2"/>
                <c:pt idx="0">
                  <c:v>0</c:v>
                </c:pt>
                <c:pt idx="1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3EC-E74E-94DC-DA390FA52E5E}"/>
            </c:ext>
          </c:extLst>
        </c:ser>
        <c:ser>
          <c:idx val="2"/>
          <c:order val="2"/>
          <c:tx>
            <c:strRef>
              <c:f>'grupo 2'!$P$96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2'!$Q$96:$R$96</c:f>
              <c:numCache>
                <c:formatCode>0.00%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3EC-E74E-94DC-DA390FA52E5E}"/>
            </c:ext>
          </c:extLst>
        </c:ser>
        <c:ser>
          <c:idx val="3"/>
          <c:order val="3"/>
          <c:tx>
            <c:strRef>
              <c:f>'grupo 2'!$P$97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2'!$Q$93:$R$93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2'!$Q$97:$R$97</c:f>
              <c:numCache>
                <c:formatCode>0.00%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3EC-E74E-94DC-DA390FA52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8942279"/>
        <c:axId val="269556380"/>
        <c:axId val="0"/>
      </c:bar3DChart>
      <c:catAx>
        <c:axId val="6989422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69556380"/>
        <c:crosses val="autoZero"/>
        <c:auto val="1"/>
        <c:lblAlgn val="ctr"/>
        <c:lblOffset val="100"/>
        <c:noMultiLvlLbl val="1"/>
      </c:catAx>
      <c:valAx>
        <c:axId val="2695563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69894227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66707157609522"/>
          <c:y val="0.18231786763706331"/>
          <c:w val="0.50804624812594257"/>
          <c:h val="0.64323116980895312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2'!$P$49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2'!$Q$49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CDC-3143-8A5E-DC2726353D8B}"/>
            </c:ext>
          </c:extLst>
        </c:ser>
        <c:ser>
          <c:idx val="1"/>
          <c:order val="1"/>
          <c:tx>
            <c:strRef>
              <c:f>'grupo 2'!$P$50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2'!$Q$50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CDC-3143-8A5E-DC2726353D8B}"/>
            </c:ext>
          </c:extLst>
        </c:ser>
        <c:ser>
          <c:idx val="2"/>
          <c:order val="2"/>
          <c:tx>
            <c:strRef>
              <c:f>'grupo 2'!$P$51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2'!$Q$51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CDC-3143-8A5E-DC2726353D8B}"/>
            </c:ext>
          </c:extLst>
        </c:ser>
        <c:ser>
          <c:idx val="3"/>
          <c:order val="3"/>
          <c:tx>
            <c:strRef>
              <c:f>'grupo 2'!$P$52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2'!$Q$52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ECDC-3143-8A5E-DC2726353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5481257"/>
        <c:axId val="1629850136"/>
        <c:axId val="0"/>
      </c:bar3DChart>
      <c:catAx>
        <c:axId val="17554812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629850136"/>
        <c:crosses val="autoZero"/>
        <c:auto val="1"/>
        <c:lblAlgn val="ctr"/>
        <c:lblOffset val="100"/>
        <c:noMultiLvlLbl val="1"/>
      </c:catAx>
      <c:valAx>
        <c:axId val="16298501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75548125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CONSOLIDADO!$B$27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CONSOLIDADO!$C$26:$G$26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CONSOLIDADO!$C$27:$G$27</c:f>
              <c:numCache>
                <c:formatCode>0.00%</c:formatCode>
                <c:ptCount val="5"/>
                <c:pt idx="0">
                  <c:v>8.1871345029239762E-2</c:v>
                </c:pt>
                <c:pt idx="1">
                  <c:v>1.1695906432748537E-2</c:v>
                </c:pt>
                <c:pt idx="2">
                  <c:v>5.8479532163742687E-3</c:v>
                </c:pt>
                <c:pt idx="3">
                  <c:v>0.15204678362573099</c:v>
                </c:pt>
                <c:pt idx="4">
                  <c:v>9.9415204678362568E-2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27F-1B44-BCD6-B13715573A7E}"/>
            </c:ext>
          </c:extLst>
        </c:ser>
        <c:ser>
          <c:idx val="1"/>
          <c:order val="1"/>
          <c:tx>
            <c:strRef>
              <c:f>CONSOLIDADO!$B$28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CONSOLIDADO!$C$26:$G$26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CONSOLIDADO!$C$28:$G$28</c:f>
              <c:numCache>
                <c:formatCode>0.00%</c:formatCode>
                <c:ptCount val="5"/>
                <c:pt idx="0">
                  <c:v>0.15789473684210525</c:v>
                </c:pt>
                <c:pt idx="1">
                  <c:v>0.2046783625730994</c:v>
                </c:pt>
                <c:pt idx="2">
                  <c:v>8.1871345029239762E-2</c:v>
                </c:pt>
                <c:pt idx="3">
                  <c:v>0.17543859649122809</c:v>
                </c:pt>
                <c:pt idx="4">
                  <c:v>0.2807017543859649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27F-1B44-BCD6-B13715573A7E}"/>
            </c:ext>
          </c:extLst>
        </c:ser>
        <c:ser>
          <c:idx val="2"/>
          <c:order val="2"/>
          <c:tx>
            <c:strRef>
              <c:f>CONSOLIDADO!$B$29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CONSOLIDADO!$C$26:$G$26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CONSOLIDADO!$C$29:$G$29</c:f>
              <c:numCache>
                <c:formatCode>0.00%</c:formatCode>
                <c:ptCount val="5"/>
                <c:pt idx="0">
                  <c:v>0.29239766081871343</c:v>
                </c:pt>
                <c:pt idx="1">
                  <c:v>0.54385964912280693</c:v>
                </c:pt>
                <c:pt idx="2">
                  <c:v>0.39766081871345027</c:v>
                </c:pt>
                <c:pt idx="3">
                  <c:v>0.22222222222222221</c:v>
                </c:pt>
                <c:pt idx="4">
                  <c:v>0.45614035087719301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27F-1B44-BCD6-B13715573A7E}"/>
            </c:ext>
          </c:extLst>
        </c:ser>
        <c:ser>
          <c:idx val="3"/>
          <c:order val="3"/>
          <c:tx>
            <c:strRef>
              <c:f>CONSOLIDADO!$B$30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CONSOLIDADO!$C$26:$G$26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CONSOLIDADO!$C$30:$G$30</c:f>
              <c:numCache>
                <c:formatCode>0.00%</c:formatCode>
                <c:ptCount val="5"/>
                <c:pt idx="0">
                  <c:v>0.46783625730994155</c:v>
                </c:pt>
                <c:pt idx="1">
                  <c:v>0.23976608187134502</c:v>
                </c:pt>
                <c:pt idx="2">
                  <c:v>0.51461988304093564</c:v>
                </c:pt>
                <c:pt idx="3">
                  <c:v>0.45029239766081874</c:v>
                </c:pt>
                <c:pt idx="4">
                  <c:v>0.16374269005847952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27F-1B44-BCD6-B13715573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1678926"/>
        <c:axId val="111360954"/>
        <c:axId val="0"/>
      </c:bar3DChart>
      <c:catAx>
        <c:axId val="4816789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11360954"/>
        <c:crosses val="autoZero"/>
        <c:auto val="1"/>
        <c:lblAlgn val="ctr"/>
        <c:lblOffset val="100"/>
        <c:noMultiLvlLbl val="1"/>
      </c:catAx>
      <c:valAx>
        <c:axId val="1113609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48167892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176634521808368"/>
          <c:y val="0.19362538016081324"/>
          <c:w val="0.45494691674776611"/>
          <c:h val="0.63231804357788612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2'!$P$57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2'!$Q$57</c:f>
              <c:numCache>
                <c:formatCode>0.00%</c:formatCode>
                <c:ptCount val="1"/>
                <c:pt idx="0">
                  <c:v>3.2258064516129031E-2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55E-8D46-B910-48E34B9A47EB}"/>
            </c:ext>
          </c:extLst>
        </c:ser>
        <c:ser>
          <c:idx val="1"/>
          <c:order val="1"/>
          <c:tx>
            <c:strRef>
              <c:f>'grupo 2'!$P$58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2'!$Q$58</c:f>
              <c:numCache>
                <c:formatCode>0.00%</c:formatCode>
                <c:ptCount val="1"/>
                <c:pt idx="0">
                  <c:v>0.29032258064516125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55E-8D46-B910-48E34B9A47EB}"/>
            </c:ext>
          </c:extLst>
        </c:ser>
        <c:ser>
          <c:idx val="2"/>
          <c:order val="2"/>
          <c:tx>
            <c:strRef>
              <c:f>'grupo 2'!$P$59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2'!$Q$59</c:f>
              <c:numCache>
                <c:formatCode>0.00%</c:formatCode>
                <c:ptCount val="1"/>
                <c:pt idx="0">
                  <c:v>0.67741935483870963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55E-8D46-B910-48E34B9A47EB}"/>
            </c:ext>
          </c:extLst>
        </c:ser>
        <c:ser>
          <c:idx val="3"/>
          <c:order val="3"/>
          <c:tx>
            <c:strRef>
              <c:f>'grupo 2'!$P$60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2'!$Q$60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55E-8D46-B910-48E34B9A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593681"/>
        <c:axId val="203881307"/>
        <c:axId val="0"/>
      </c:bar3DChart>
      <c:catAx>
        <c:axId val="925936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203881307"/>
        <c:crosses val="autoZero"/>
        <c:auto val="1"/>
        <c:lblAlgn val="ctr"/>
        <c:lblOffset val="100"/>
        <c:noMultiLvlLbl val="1"/>
      </c:catAx>
      <c:valAx>
        <c:axId val="2038813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92593681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20303247218065"/>
          <c:y val="0.23111377893906757"/>
          <c:w val="0.50651028368658579"/>
          <c:h val="0.58195449784023634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2'!$P$103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2'!$Q$103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601-2E4D-9E7C-4EBFC001B716}"/>
            </c:ext>
          </c:extLst>
        </c:ser>
        <c:ser>
          <c:idx val="1"/>
          <c:order val="1"/>
          <c:tx>
            <c:strRef>
              <c:f>'grupo 2'!$P$104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2'!$Q$104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601-2E4D-9E7C-4EBFC001B716}"/>
            </c:ext>
          </c:extLst>
        </c:ser>
        <c:ser>
          <c:idx val="2"/>
          <c:order val="2"/>
          <c:tx>
            <c:strRef>
              <c:f>'grupo 2'!$P$105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2'!$Q$105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601-2E4D-9E7C-4EBFC001B716}"/>
            </c:ext>
          </c:extLst>
        </c:ser>
        <c:ser>
          <c:idx val="3"/>
          <c:order val="3"/>
          <c:tx>
            <c:strRef>
              <c:f>'grupo 2'!$P$106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2'!$Q$106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601-2E4D-9E7C-4EBFC001B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64648748"/>
        <c:axId val="595047918"/>
        <c:axId val="0"/>
      </c:bar3DChart>
      <c:catAx>
        <c:axId val="14646487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595047918"/>
        <c:crosses val="autoZero"/>
        <c:auto val="1"/>
        <c:lblAlgn val="ctr"/>
        <c:lblOffset val="100"/>
        <c:noMultiLvlLbl val="1"/>
      </c:catAx>
      <c:valAx>
        <c:axId val="5950479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46464874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90343415661378"/>
          <c:y val="0.17057845935196969"/>
          <c:w val="0.45080987517562621"/>
          <c:h val="0.64542126557324442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2'!$P$111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2'!$Q$111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CC4-CD4C-BB26-9A2869A68197}"/>
            </c:ext>
          </c:extLst>
        </c:ser>
        <c:ser>
          <c:idx val="1"/>
          <c:order val="1"/>
          <c:tx>
            <c:strRef>
              <c:f>'grupo 2'!$P$112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2'!$Q$112</c:f>
              <c:numCache>
                <c:formatCode>0.00%</c:formatCode>
                <c:ptCount val="1"/>
                <c:pt idx="0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BCC4-CD4C-BB26-9A2869A68197}"/>
            </c:ext>
          </c:extLst>
        </c:ser>
        <c:ser>
          <c:idx val="2"/>
          <c:order val="2"/>
          <c:tx>
            <c:strRef>
              <c:f>'grupo 2'!$P$113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2'!$Q$113</c:f>
              <c:numCache>
                <c:formatCode>0.00%</c:formatCode>
                <c:ptCount val="1"/>
                <c:pt idx="0">
                  <c:v>0.7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BCC4-CD4C-BB26-9A2869A68197}"/>
            </c:ext>
          </c:extLst>
        </c:ser>
        <c:ser>
          <c:idx val="3"/>
          <c:order val="3"/>
          <c:tx>
            <c:strRef>
              <c:f>'grupo 2'!$P$114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2'!$Q$114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BCC4-CD4C-BB26-9A2869A68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6892914"/>
        <c:axId val="1064627176"/>
        <c:axId val="0"/>
      </c:bar3DChart>
      <c:catAx>
        <c:axId val="636892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064627176"/>
        <c:crosses val="autoZero"/>
        <c:auto val="1"/>
        <c:lblAlgn val="ctr"/>
        <c:lblOffset val="100"/>
        <c:noMultiLvlLbl val="1"/>
      </c:catAx>
      <c:valAx>
        <c:axId val="10646271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63689291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r>
              <a:rPr lang="es-CO" b="1" i="0">
                <a:solidFill>
                  <a:srgbClr val="000000"/>
                </a:solidFill>
                <a:latin typeface="Arial"/>
              </a:rPr>
              <a:t>PARTICULARIDADES DEL GRUPO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28415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28415F"/>
              </a:solidFill>
              <a:ln cmpd="sng">
                <a:solidFill>
                  <a:srgbClr val="28415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3'!$E$5:$E$9</c:f>
              <c:strCache>
                <c:ptCount val="5"/>
                <c:pt idx="0">
                  <c:v># Estudiantes repitentes</c:v>
                </c:pt>
                <c:pt idx="1">
                  <c:v># Estudiantes con necesidades educativas especiales (N.E.E)</c:v>
                </c:pt>
                <c:pt idx="2">
                  <c:v># Estudiantes en extraedad</c:v>
                </c:pt>
                <c:pt idx="3">
                  <c:v># Estudiantes Ingresó II Semestre</c:v>
                </c:pt>
                <c:pt idx="4">
                  <c:v># Estudiantes en multigrado</c:v>
                </c:pt>
              </c:strCache>
            </c:strRef>
          </c:cat>
          <c:val>
            <c:numRef>
              <c:f>'grupo 3'!$H$5:$H$9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5-C745-BCA9-92FDF520A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12929"/>
        <c:axId val="107960351"/>
      </c:lineChart>
      <c:catAx>
        <c:axId val="3137129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07960351"/>
        <c:crosses val="autoZero"/>
        <c:auto val="1"/>
        <c:lblAlgn val="ctr"/>
        <c:lblOffset val="100"/>
        <c:noMultiLvlLbl val="1"/>
      </c:catAx>
      <c:valAx>
        <c:axId val="1079603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CO" b="1" i="0">
                    <a:solidFill>
                      <a:srgbClr val="000000"/>
                    </a:solidFill>
                    <a:latin typeface="Roboto"/>
                  </a:rPr>
                  <a:t>Estudiantes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313712929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8.9284998677857642E-4"/>
          <c:y val="2.4886877828054297E-2"/>
          <c:w val="0.98301662477058394"/>
          <c:h val="0.952534755635634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1644-6645-8A8A-750723D36D72}"/>
              </c:ext>
            </c:extLst>
          </c:dPt>
          <c:dPt>
            <c:idx val="1"/>
            <c:bubble3D val="0"/>
            <c:spPr>
              <a:solidFill>
                <a:srgbClr val="DB4437"/>
              </a:solidFill>
            </c:spPr>
            <c:extLst>
              <c:ext xmlns:c16="http://schemas.microsoft.com/office/drawing/2014/chart" uri="{C3380CC4-5D6E-409C-BE32-E72D297353CC}">
                <c16:uniqueId val="{00000003-1644-6645-8A8A-750723D36D7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'grupo 3'!$E$3:$E$4</c:f>
              <c:strCache>
                <c:ptCount val="2"/>
                <c:pt idx="0">
                  <c:v># Estudiantes que presentaron la prueba</c:v>
                </c:pt>
                <c:pt idx="1">
                  <c:v># Estudiantes que no presentaron la prueba</c:v>
                </c:pt>
              </c:strCache>
            </c:strRef>
          </c:cat>
          <c:val>
            <c:numRef>
              <c:f>'grupo 3'!$H$3:$H$4</c:f>
              <c:numCache>
                <c:formatCode>General</c:formatCode>
                <c:ptCount val="2"/>
                <c:pt idx="0">
                  <c:v>27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44-6645-8A8A-750723D36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3'!$P$14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3'!$Q$14:$U$14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14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EA0-2A40-A238-611266C5E026}"/>
            </c:ext>
          </c:extLst>
        </c:ser>
        <c:ser>
          <c:idx val="1"/>
          <c:order val="1"/>
          <c:tx>
            <c:strRef>
              <c:f>'grupo 3'!$P$15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3'!$Q$15:$U$15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EA0-2A40-A238-611266C5E026}"/>
            </c:ext>
          </c:extLst>
        </c:ser>
        <c:ser>
          <c:idx val="2"/>
          <c:order val="2"/>
          <c:tx>
            <c:strRef>
              <c:f>'grupo 3'!$P$16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3'!$Q$16:$U$16</c:f>
              <c:numCache>
                <c:formatCode>General</c:formatCode>
                <c:ptCount val="5"/>
                <c:pt idx="0">
                  <c:v>9</c:v>
                </c:pt>
                <c:pt idx="1">
                  <c:v>15</c:v>
                </c:pt>
                <c:pt idx="2">
                  <c:v>17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EA0-2A40-A238-611266C5E026}"/>
            </c:ext>
          </c:extLst>
        </c:ser>
        <c:ser>
          <c:idx val="3"/>
          <c:order val="3"/>
          <c:tx>
            <c:strRef>
              <c:f>'grupo 3'!$P$17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3'!$Q$17:$U$17</c:f>
              <c:numCache>
                <c:formatCode>General</c:formatCode>
                <c:ptCount val="5"/>
                <c:pt idx="0">
                  <c:v>11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EA0-2A40-A238-611266C5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7353852"/>
        <c:axId val="471163844"/>
        <c:axId val="0"/>
      </c:bar3DChart>
      <c:catAx>
        <c:axId val="19073538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471163844"/>
        <c:crosses val="autoZero"/>
        <c:auto val="1"/>
        <c:lblAlgn val="ctr"/>
        <c:lblOffset val="100"/>
        <c:noMultiLvlLbl val="1"/>
      </c:catAx>
      <c:valAx>
        <c:axId val="4711638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0735385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3'!$P$22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3'!$Q$22:$U$22</c:f>
              <c:numCache>
                <c:formatCode>General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2C2-A14C-B21E-4DDEEACBE942}"/>
            </c:ext>
          </c:extLst>
        </c:ser>
        <c:ser>
          <c:idx val="1"/>
          <c:order val="1"/>
          <c:tx>
            <c:strRef>
              <c:f>'grupo 3'!$P$23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3'!$Q$23:$U$23</c:f>
              <c:numCache>
                <c:formatCode>0.00%</c:formatCode>
                <c:ptCount val="5"/>
                <c:pt idx="0">
                  <c:v>0</c:v>
                </c:pt>
                <c:pt idx="1">
                  <c:v>7.407407407407407E-2</c:v>
                </c:pt>
                <c:pt idx="2">
                  <c:v>3.7037037037037035E-2</c:v>
                </c:pt>
                <c:pt idx="3">
                  <c:v>0.5185185185185186</c:v>
                </c:pt>
                <c:pt idx="4">
                  <c:v>0.1851851851851852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2C2-A14C-B21E-4DDEEACBE942}"/>
            </c:ext>
          </c:extLst>
        </c:ser>
        <c:ser>
          <c:idx val="2"/>
          <c:order val="2"/>
          <c:tx>
            <c:strRef>
              <c:f>'grupo 3'!$P$24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3'!$Q$24:$U$24</c:f>
              <c:numCache>
                <c:formatCode>0.00%</c:formatCode>
                <c:ptCount val="5"/>
                <c:pt idx="0">
                  <c:v>0.2592592592592593</c:v>
                </c:pt>
                <c:pt idx="1">
                  <c:v>0.22222222222222221</c:v>
                </c:pt>
                <c:pt idx="2">
                  <c:v>0.1111111111111111</c:v>
                </c:pt>
                <c:pt idx="3">
                  <c:v>0.1851851851851852</c:v>
                </c:pt>
                <c:pt idx="4">
                  <c:v>0.44444444444444442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2C2-A14C-B21E-4DDEEACBE942}"/>
            </c:ext>
          </c:extLst>
        </c:ser>
        <c:ser>
          <c:idx val="3"/>
          <c:order val="3"/>
          <c:tx>
            <c:strRef>
              <c:f>'grupo 3'!$P$25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3'!$Q$25:$U$25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0.55555555555555558</c:v>
                </c:pt>
                <c:pt idx="2">
                  <c:v>0.62962962962962965</c:v>
                </c:pt>
                <c:pt idx="3">
                  <c:v>7.407407407407407E-2</c:v>
                </c:pt>
                <c:pt idx="4">
                  <c:v>0.29629629629629628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12C2-A14C-B21E-4DDEEACBE942}"/>
            </c:ext>
          </c:extLst>
        </c:ser>
        <c:ser>
          <c:idx val="4"/>
          <c:order val="4"/>
          <c:tx>
            <c:strRef>
              <c:f>'grupo 3'!$P$26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'grupo 3'!$Q$21:$U$21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3'!$Q$26:$U$26</c:f>
              <c:numCache>
                <c:formatCode>0.00%</c:formatCode>
                <c:ptCount val="5"/>
                <c:pt idx="0">
                  <c:v>0.40740740740740738</c:v>
                </c:pt>
                <c:pt idx="1">
                  <c:v>0.14814814814814814</c:v>
                </c:pt>
                <c:pt idx="2">
                  <c:v>0.22222222222222221</c:v>
                </c:pt>
                <c:pt idx="3">
                  <c:v>0.22222222222222221</c:v>
                </c:pt>
                <c:pt idx="4">
                  <c:v>7.407407407407407E-2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12C2-A14C-B21E-4DDEEACBE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413145"/>
        <c:axId val="531071575"/>
        <c:axId val="0"/>
      </c:bar3DChart>
      <c:catAx>
        <c:axId val="934131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531071575"/>
        <c:crosses val="autoZero"/>
        <c:auto val="1"/>
        <c:lblAlgn val="ctr"/>
        <c:lblOffset val="100"/>
        <c:noMultiLvlLbl val="1"/>
      </c:catAx>
      <c:valAx>
        <c:axId val="53107157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93413145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3'!$P$32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3'!$Q$32:$R$32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0A7-C447-AC1F-DDF0DBA528FF}"/>
            </c:ext>
          </c:extLst>
        </c:ser>
        <c:ser>
          <c:idx val="1"/>
          <c:order val="1"/>
          <c:tx>
            <c:strRef>
              <c:f>'grupo 3'!$P$33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3'!$Q$33:$R$33</c:f>
              <c:numCache>
                <c:formatCode>General</c:formatCode>
                <c:ptCount val="2"/>
                <c:pt idx="0">
                  <c:v>10</c:v>
                </c:pt>
                <c:pt idx="1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0A7-C447-AC1F-DDF0DBA528FF}"/>
            </c:ext>
          </c:extLst>
        </c:ser>
        <c:ser>
          <c:idx val="2"/>
          <c:order val="2"/>
          <c:tx>
            <c:strRef>
              <c:f>'grupo 3'!$P$34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3'!$Q$34:$R$34</c:f>
              <c:numCache>
                <c:formatCode>General</c:formatCode>
                <c:ptCount val="2"/>
                <c:pt idx="0">
                  <c:v>14</c:v>
                </c:pt>
                <c:pt idx="1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0A7-C447-AC1F-DDF0DBA528FF}"/>
            </c:ext>
          </c:extLst>
        </c:ser>
        <c:ser>
          <c:idx val="3"/>
          <c:order val="3"/>
          <c:tx>
            <c:strRef>
              <c:f>'grupo 3'!$P$35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3'!$Q$35:$R$35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0A7-C447-AC1F-DDF0DBA52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3560883"/>
        <c:axId val="1119610820"/>
        <c:axId val="0"/>
      </c:bar3DChart>
      <c:catAx>
        <c:axId val="1643560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119610820"/>
        <c:crosses val="autoZero"/>
        <c:auto val="1"/>
        <c:lblAlgn val="ctr"/>
        <c:lblOffset val="100"/>
        <c:noMultiLvlLbl val="1"/>
      </c:catAx>
      <c:valAx>
        <c:axId val="11196108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4356088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3'!$P$40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3'!$Q$40:$R$40</c:f>
              <c:numCache>
                <c:formatCode>0.00%</c:formatCode>
                <c:ptCount val="2"/>
                <c:pt idx="0">
                  <c:v>3.7037037037037035E-2</c:v>
                </c:pt>
                <c:pt idx="1">
                  <c:v>0.1851851851851852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74C-0746-8F91-C578A43B9F76}"/>
            </c:ext>
          </c:extLst>
        </c:ser>
        <c:ser>
          <c:idx val="1"/>
          <c:order val="1"/>
          <c:tx>
            <c:strRef>
              <c:f>'grupo 3'!$P$41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3'!$Q$41:$R$41</c:f>
              <c:numCache>
                <c:formatCode>0.00%</c:formatCode>
                <c:ptCount val="2"/>
                <c:pt idx="0">
                  <c:v>0.37037037037037041</c:v>
                </c:pt>
                <c:pt idx="1">
                  <c:v>0.55555555555555558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74C-0746-8F91-C578A43B9F76}"/>
            </c:ext>
          </c:extLst>
        </c:ser>
        <c:ser>
          <c:idx val="2"/>
          <c:order val="2"/>
          <c:tx>
            <c:strRef>
              <c:f>'grupo 3'!$P$42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3'!$Q$42:$R$42</c:f>
              <c:numCache>
                <c:formatCode>0.00%</c:formatCode>
                <c:ptCount val="2"/>
                <c:pt idx="0">
                  <c:v>0.5185185185185186</c:v>
                </c:pt>
                <c:pt idx="1">
                  <c:v>0.2592592592592593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74C-0746-8F91-C578A43B9F76}"/>
            </c:ext>
          </c:extLst>
        </c:ser>
        <c:ser>
          <c:idx val="3"/>
          <c:order val="3"/>
          <c:tx>
            <c:strRef>
              <c:f>'grupo 3'!$P$43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3'!$Q$43:$R$43</c:f>
              <c:numCache>
                <c:formatCode>0.00%</c:formatCode>
                <c:ptCount val="2"/>
                <c:pt idx="0">
                  <c:v>7.407407407407407E-2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274C-0746-8F91-C578A43B9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7179233"/>
        <c:axId val="150668106"/>
        <c:axId val="0"/>
      </c:bar3DChart>
      <c:catAx>
        <c:axId val="18071792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50668106"/>
        <c:crosses val="autoZero"/>
        <c:auto val="1"/>
        <c:lblAlgn val="ctr"/>
        <c:lblOffset val="100"/>
        <c:noMultiLvlLbl val="1"/>
      </c:catAx>
      <c:valAx>
        <c:axId val="1506681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80717923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3'!$P$68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3'!$Q$68:$U$68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F75-3A41-9CF6-B591E26D7D97}"/>
            </c:ext>
          </c:extLst>
        </c:ser>
        <c:ser>
          <c:idx val="1"/>
          <c:order val="1"/>
          <c:tx>
            <c:strRef>
              <c:f>'grupo 3'!$P$69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3'!$Q$69:$U$69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F75-3A41-9CF6-B591E26D7D97}"/>
            </c:ext>
          </c:extLst>
        </c:ser>
        <c:ser>
          <c:idx val="2"/>
          <c:order val="2"/>
          <c:tx>
            <c:strRef>
              <c:f>'grupo 3'!$P$70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3'!$Q$70:$U$70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CF75-3A41-9CF6-B591E26D7D97}"/>
            </c:ext>
          </c:extLst>
        </c:ser>
        <c:ser>
          <c:idx val="3"/>
          <c:order val="3"/>
          <c:tx>
            <c:strRef>
              <c:f>'grupo 3'!$P$71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3'!$Q$71:$U$71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CF75-3A41-9CF6-B591E26D7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0272875"/>
        <c:axId val="1867960777"/>
        <c:axId val="0"/>
      </c:bar3DChart>
      <c:catAx>
        <c:axId val="14502728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867960777"/>
        <c:crosses val="autoZero"/>
        <c:auto val="1"/>
        <c:lblAlgn val="ctr"/>
        <c:lblOffset val="100"/>
        <c:noMultiLvlLbl val="1"/>
      </c:catAx>
      <c:valAx>
        <c:axId val="18679607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45027287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CONSOLIDADO!$B$35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CONSOLIDADO!$C$34:$D$34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CONSOLIDADO!$C$35:$D$35</c:f>
              <c:numCache>
                <c:formatCode>General</c:formatCode>
                <c:ptCount val="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F3F-5A48-924D-2DF3BFD98410}"/>
            </c:ext>
          </c:extLst>
        </c:ser>
        <c:ser>
          <c:idx val="1"/>
          <c:order val="1"/>
          <c:tx>
            <c:strRef>
              <c:f>CONSOLIDADO!$B$36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CONSOLIDADO!$C$34:$D$34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CONSOLIDADO!$C$36:$D$36</c:f>
              <c:numCache>
                <c:formatCode>General</c:formatCode>
                <c:ptCount val="2"/>
                <c:pt idx="0">
                  <c:v>6</c:v>
                </c:pt>
                <c:pt idx="1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F3F-5A48-924D-2DF3BFD98410}"/>
            </c:ext>
          </c:extLst>
        </c:ser>
        <c:ser>
          <c:idx val="2"/>
          <c:order val="2"/>
          <c:tx>
            <c:strRef>
              <c:f>CONSOLIDADO!$B$37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CONSOLIDADO!$C$34:$D$34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CONSOLIDADO!$C$37:$D$37</c:f>
              <c:numCache>
                <c:formatCode>General</c:formatCode>
                <c:ptCount val="2"/>
                <c:pt idx="0">
                  <c:v>45</c:v>
                </c:pt>
                <c:pt idx="1">
                  <c:v>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F3F-5A48-924D-2DF3BFD98410}"/>
            </c:ext>
          </c:extLst>
        </c:ser>
        <c:ser>
          <c:idx val="3"/>
          <c:order val="3"/>
          <c:tx>
            <c:strRef>
              <c:f>CONSOLIDADO!$B$38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CONSOLIDADO!$C$34:$D$34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CONSOLIDADO!$C$38:$D$38</c:f>
              <c:numCache>
                <c:formatCode>General</c:formatCode>
                <c:ptCount val="2"/>
                <c:pt idx="0">
                  <c:v>91</c:v>
                </c:pt>
                <c:pt idx="1">
                  <c:v>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F3F-5A48-924D-2DF3BFD98410}"/>
            </c:ext>
          </c:extLst>
        </c:ser>
        <c:ser>
          <c:idx val="4"/>
          <c:order val="4"/>
          <c:tx>
            <c:strRef>
              <c:f>CONSOLIDADO!$B$39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CONSOLIDADO!$C$34:$D$34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CONSOLIDADO!$C$39:$D$39</c:f>
              <c:numCache>
                <c:formatCode>General</c:formatCode>
                <c:ptCount val="2"/>
                <c:pt idx="0">
                  <c:v>29</c:v>
                </c:pt>
                <c:pt idx="1">
                  <c:v>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DF3F-5A48-924D-2DF3BFD98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3951220"/>
        <c:axId val="919602331"/>
        <c:axId val="0"/>
      </c:bar3DChart>
      <c:catAx>
        <c:axId val="14539512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919602331"/>
        <c:crosses val="autoZero"/>
        <c:auto val="1"/>
        <c:lblAlgn val="ctr"/>
        <c:lblOffset val="100"/>
        <c:noMultiLvlLbl val="1"/>
      </c:catAx>
      <c:valAx>
        <c:axId val="9196023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453951220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sz="1000" b="0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3'!$P$77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3'!$Q$77:$U$77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0.33333333333333337</c:v>
                </c:pt>
                <c:pt idx="4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8FB-4346-A072-9290CBDAC928}"/>
            </c:ext>
          </c:extLst>
        </c:ser>
        <c:ser>
          <c:idx val="1"/>
          <c:order val="1"/>
          <c:tx>
            <c:strRef>
              <c:f>'grupo 3'!$P$78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3'!$Q$78:$U$78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0.33333333333333337</c:v>
                </c:pt>
                <c:pt idx="2">
                  <c:v>0.33333333333333337</c:v>
                </c:pt>
                <c:pt idx="3">
                  <c:v>0.33333333333333337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8FB-4346-A072-9290CBDAC928}"/>
            </c:ext>
          </c:extLst>
        </c:ser>
        <c:ser>
          <c:idx val="2"/>
          <c:order val="2"/>
          <c:tx>
            <c:strRef>
              <c:f>'grupo 3'!$P$79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3'!$Q$79:$U$79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0.33333333333333337</c:v>
                </c:pt>
                <c:pt idx="2">
                  <c:v>0.33333333333333337</c:v>
                </c:pt>
                <c:pt idx="3">
                  <c:v>0</c:v>
                </c:pt>
                <c:pt idx="4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8FB-4346-A072-9290CBDAC928}"/>
            </c:ext>
          </c:extLst>
        </c:ser>
        <c:ser>
          <c:idx val="3"/>
          <c:order val="3"/>
          <c:tx>
            <c:strRef>
              <c:f>'grupo 3'!$P$80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3'!$Q$80:$U$80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0.33333333333333337</c:v>
                </c:pt>
                <c:pt idx="2">
                  <c:v>0.33333333333333337</c:v>
                </c:pt>
                <c:pt idx="3">
                  <c:v>0.33333333333333337</c:v>
                </c:pt>
                <c:pt idx="4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8FB-4346-A072-9290CBDAC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14388243"/>
        <c:axId val="1775815881"/>
        <c:axId val="0"/>
      </c:bar3DChart>
      <c:catAx>
        <c:axId val="21143882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775815881"/>
        <c:crosses val="autoZero"/>
        <c:auto val="1"/>
        <c:lblAlgn val="ctr"/>
        <c:lblOffset val="100"/>
        <c:noMultiLvlLbl val="1"/>
      </c:catAx>
      <c:valAx>
        <c:axId val="17758158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11438824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3'!$P$86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3'!$Q$86:$R$86</c:f>
              <c:numCache>
                <c:formatCode>General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54B-D047-8E01-AA40609E73BB}"/>
            </c:ext>
          </c:extLst>
        </c:ser>
        <c:ser>
          <c:idx val="1"/>
          <c:order val="1"/>
          <c:tx>
            <c:strRef>
              <c:f>'grupo 3'!$P$87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3'!$Q$87:$R$87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54B-D047-8E01-AA40609E73BB}"/>
            </c:ext>
          </c:extLst>
        </c:ser>
        <c:ser>
          <c:idx val="2"/>
          <c:order val="2"/>
          <c:tx>
            <c:strRef>
              <c:f>'grupo 3'!$P$88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3'!$Q$88:$R$88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54B-D047-8E01-AA40609E73BB}"/>
            </c:ext>
          </c:extLst>
        </c:ser>
        <c:ser>
          <c:idx val="3"/>
          <c:order val="3"/>
          <c:tx>
            <c:strRef>
              <c:f>'grupo 3'!$P$89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3'!$Q$89:$R$89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254B-D047-8E01-AA40609E7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8612174"/>
        <c:axId val="1373006540"/>
        <c:axId val="0"/>
      </c:bar3DChart>
      <c:catAx>
        <c:axId val="19886121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373006540"/>
        <c:crosses val="autoZero"/>
        <c:auto val="1"/>
        <c:lblAlgn val="ctr"/>
        <c:lblOffset val="100"/>
        <c:noMultiLvlLbl val="1"/>
      </c:catAx>
      <c:valAx>
        <c:axId val="1373006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8861217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3'!$P$94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3'!$Q$94:$R$94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BAE-014B-BAA4-A15DBC238E99}"/>
            </c:ext>
          </c:extLst>
        </c:ser>
        <c:ser>
          <c:idx val="1"/>
          <c:order val="1"/>
          <c:tx>
            <c:strRef>
              <c:f>'grupo 3'!$P$95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3'!$Q$95:$R$95</c:f>
              <c:numCache>
                <c:formatCode>0.00%</c:formatCode>
                <c:ptCount val="2"/>
                <c:pt idx="0">
                  <c:v>0</c:v>
                </c:pt>
                <c:pt idx="1">
                  <c:v>0.66666666666666674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BAE-014B-BAA4-A15DBC238E99}"/>
            </c:ext>
          </c:extLst>
        </c:ser>
        <c:ser>
          <c:idx val="2"/>
          <c:order val="2"/>
          <c:tx>
            <c:strRef>
              <c:f>'grupo 3'!$P$96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3'!$Q$96:$R$96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BAE-014B-BAA4-A15DBC238E99}"/>
            </c:ext>
          </c:extLst>
        </c:ser>
        <c:ser>
          <c:idx val="3"/>
          <c:order val="3"/>
          <c:tx>
            <c:strRef>
              <c:f>'grupo 3'!$P$97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3'!$Q$93:$R$93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3'!$Q$97:$R$97</c:f>
              <c:numCache>
                <c:formatCode>0.00%</c:formatCode>
                <c:ptCount val="2"/>
                <c:pt idx="0">
                  <c:v>0</c:v>
                </c:pt>
                <c:pt idx="1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2BAE-014B-BAA4-A15DBC23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2475379"/>
        <c:axId val="792104563"/>
        <c:axId val="0"/>
      </c:bar3DChart>
      <c:catAx>
        <c:axId val="7024753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792104563"/>
        <c:crosses val="autoZero"/>
        <c:auto val="1"/>
        <c:lblAlgn val="ctr"/>
        <c:lblOffset val="100"/>
        <c:noMultiLvlLbl val="1"/>
      </c:catAx>
      <c:valAx>
        <c:axId val="7921045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70247537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88229735988884"/>
          <c:y val="0.17700578264370342"/>
          <c:w val="0.50783110699397871"/>
          <c:h val="0.64854325480231301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3'!$P$49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D23-974D-AEE1-06977371F358}"/>
            </c:ext>
          </c:extLst>
        </c:ser>
        <c:ser>
          <c:idx val="1"/>
          <c:order val="1"/>
          <c:tx>
            <c:strRef>
              <c:f>'grupo 3'!$P$50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3'!$Q$50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D23-974D-AEE1-06977371F358}"/>
            </c:ext>
          </c:extLst>
        </c:ser>
        <c:ser>
          <c:idx val="2"/>
          <c:order val="2"/>
          <c:tx>
            <c:strRef>
              <c:f>'grupo 3'!$P$51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3'!$Q$51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D23-974D-AEE1-06977371F358}"/>
            </c:ext>
          </c:extLst>
        </c:ser>
        <c:ser>
          <c:idx val="3"/>
          <c:order val="3"/>
          <c:tx>
            <c:strRef>
              <c:f>'grupo 3'!$P$52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3'!$Q$52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D23-974D-AEE1-06977371F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1757169"/>
        <c:axId val="353226751"/>
        <c:axId val="0"/>
      </c:bar3DChart>
      <c:catAx>
        <c:axId val="8517571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353226751"/>
        <c:crosses val="autoZero"/>
        <c:auto val="1"/>
        <c:lblAlgn val="ctr"/>
        <c:lblOffset val="100"/>
        <c:noMultiLvlLbl val="1"/>
      </c:catAx>
      <c:valAx>
        <c:axId val="3532267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85175716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24147163626569"/>
          <c:y val="0.18833437486980797"/>
          <c:w val="0.45429845924770618"/>
          <c:h val="0.63760904886889136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3'!$P$57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3'!$Q$57</c:f>
              <c:numCache>
                <c:formatCode>0.00%</c:formatCode>
                <c:ptCount val="1"/>
                <c:pt idx="0">
                  <c:v>7.407407407407407E-2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AF3-3F45-AAAC-EEC5262CAF87}"/>
            </c:ext>
          </c:extLst>
        </c:ser>
        <c:ser>
          <c:idx val="1"/>
          <c:order val="1"/>
          <c:tx>
            <c:strRef>
              <c:f>'grupo 3'!$P$58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3'!$Q$58</c:f>
              <c:numCache>
                <c:formatCode>0.00%</c:formatCode>
                <c:ptCount val="1"/>
                <c:pt idx="0">
                  <c:v>0.66666666666666674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AF3-3F45-AAAC-EEC5262CAF87}"/>
            </c:ext>
          </c:extLst>
        </c:ser>
        <c:ser>
          <c:idx val="2"/>
          <c:order val="2"/>
          <c:tx>
            <c:strRef>
              <c:f>'grupo 3'!$P$59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3'!$Q$59</c:f>
              <c:numCache>
                <c:formatCode>0.00%</c:formatCode>
                <c:ptCount val="1"/>
                <c:pt idx="0">
                  <c:v>0.2592592592592593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AF3-3F45-AAAC-EEC5262CAF87}"/>
            </c:ext>
          </c:extLst>
        </c:ser>
        <c:ser>
          <c:idx val="3"/>
          <c:order val="3"/>
          <c:tx>
            <c:strRef>
              <c:f>'grupo 3'!$P$60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3'!$Q$60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AF3-3F45-AAAC-EEC5262CA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6638884"/>
        <c:axId val="2065251019"/>
        <c:axId val="0"/>
      </c:bar3DChart>
      <c:catAx>
        <c:axId val="16866388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2065251019"/>
        <c:crosses val="autoZero"/>
        <c:auto val="1"/>
        <c:lblAlgn val="ctr"/>
        <c:lblOffset val="100"/>
        <c:noMultiLvlLbl val="1"/>
      </c:catAx>
      <c:valAx>
        <c:axId val="20652510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8663888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9784327031339"/>
          <c:y val="0.18926026623353695"/>
          <c:w val="0.51761542806667704"/>
          <c:h val="0.62380801054576696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3'!$P$103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3'!$Q$103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722-4748-8745-52A35BC6DA6E}"/>
            </c:ext>
          </c:extLst>
        </c:ser>
        <c:ser>
          <c:idx val="1"/>
          <c:order val="1"/>
          <c:tx>
            <c:strRef>
              <c:f>'grupo 3'!$P$104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3'!$Q$104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722-4748-8745-52A35BC6DA6E}"/>
            </c:ext>
          </c:extLst>
        </c:ser>
        <c:ser>
          <c:idx val="2"/>
          <c:order val="2"/>
          <c:tx>
            <c:strRef>
              <c:f>'grupo 3'!$P$105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3'!$Q$105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722-4748-8745-52A35BC6DA6E}"/>
            </c:ext>
          </c:extLst>
        </c:ser>
        <c:ser>
          <c:idx val="3"/>
          <c:order val="3"/>
          <c:tx>
            <c:strRef>
              <c:f>'grupo 3'!$P$106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3'!$Q$106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1722-4748-8745-52A35BC6D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5174807"/>
        <c:axId val="651572530"/>
        <c:axId val="0"/>
      </c:bar3DChart>
      <c:catAx>
        <c:axId val="465174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651572530"/>
        <c:crosses val="autoZero"/>
        <c:auto val="1"/>
        <c:lblAlgn val="ctr"/>
        <c:lblOffset val="100"/>
        <c:noMultiLvlLbl val="1"/>
      </c:catAx>
      <c:valAx>
        <c:axId val="6515725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46517480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96969312381092"/>
          <c:y val="0.18804570826026662"/>
          <c:w val="0.45174360639013195"/>
          <c:h val="0.62795401666494743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3'!$P$111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3'!$Q$111</c:f>
              <c:numCache>
                <c:formatCode>0.00%</c:formatCode>
                <c:ptCount val="1"/>
                <c:pt idx="0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4AC-C245-B3A3-9FB257DE96D7}"/>
            </c:ext>
          </c:extLst>
        </c:ser>
        <c:ser>
          <c:idx val="1"/>
          <c:order val="1"/>
          <c:tx>
            <c:strRef>
              <c:f>'grupo 3'!$P$112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3'!$Q$112</c:f>
              <c:numCache>
                <c:formatCode>0.00%</c:formatCode>
                <c:ptCount val="1"/>
                <c:pt idx="0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4AC-C245-B3A3-9FB257DE96D7}"/>
            </c:ext>
          </c:extLst>
        </c:ser>
        <c:ser>
          <c:idx val="2"/>
          <c:order val="2"/>
          <c:tx>
            <c:strRef>
              <c:f>'grupo 3'!$P$113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3'!$Q$113</c:f>
              <c:numCache>
                <c:formatCode>0.00%</c:formatCode>
                <c:ptCount val="1"/>
                <c:pt idx="0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4AC-C245-B3A3-9FB257DE96D7}"/>
            </c:ext>
          </c:extLst>
        </c:ser>
        <c:ser>
          <c:idx val="3"/>
          <c:order val="3"/>
          <c:tx>
            <c:strRef>
              <c:f>'grupo 3'!$P$114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3'!$Q$114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84AC-C245-B3A3-9FB257DE9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532390"/>
        <c:axId val="445264884"/>
        <c:axId val="0"/>
      </c:bar3DChart>
      <c:catAx>
        <c:axId val="16735323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445264884"/>
        <c:crosses val="autoZero"/>
        <c:auto val="1"/>
        <c:lblAlgn val="ctr"/>
        <c:lblOffset val="100"/>
        <c:noMultiLvlLbl val="1"/>
      </c:catAx>
      <c:valAx>
        <c:axId val="4452648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7353239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r>
              <a:rPr lang="es-CO" b="1" i="0">
                <a:solidFill>
                  <a:srgbClr val="000000"/>
                </a:solidFill>
                <a:latin typeface="Arial"/>
              </a:rPr>
              <a:t>PARTICULARIDADES DEL GRUPO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28415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28415F"/>
              </a:solidFill>
              <a:ln cmpd="sng">
                <a:solidFill>
                  <a:srgbClr val="28415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4'!$E$5:$E$9</c:f>
              <c:strCache>
                <c:ptCount val="5"/>
                <c:pt idx="0">
                  <c:v># Estudiantes repitentes</c:v>
                </c:pt>
                <c:pt idx="1">
                  <c:v># Estudiantes con necesidades educativas especiales (N.E.E)</c:v>
                </c:pt>
                <c:pt idx="2">
                  <c:v># Estudiantes en extraedad</c:v>
                </c:pt>
                <c:pt idx="3">
                  <c:v># Estudiantes Ingresó II Semestre</c:v>
                </c:pt>
                <c:pt idx="4">
                  <c:v># Estudiantes en multigrado</c:v>
                </c:pt>
              </c:strCache>
            </c:strRef>
          </c:cat>
          <c:val>
            <c:numRef>
              <c:f>'grupo 4'!$H$5:$H$9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0-AB45-B7E5-F05176A28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90229"/>
        <c:axId val="487390298"/>
      </c:lineChart>
      <c:catAx>
        <c:axId val="1915902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487390298"/>
        <c:crosses val="autoZero"/>
        <c:auto val="1"/>
        <c:lblAlgn val="ctr"/>
        <c:lblOffset val="100"/>
        <c:noMultiLvlLbl val="1"/>
      </c:catAx>
      <c:valAx>
        <c:axId val="4873902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CO" b="1" i="0">
                    <a:solidFill>
                      <a:srgbClr val="000000"/>
                    </a:solidFill>
                    <a:latin typeface="Roboto"/>
                  </a:rPr>
                  <a:t>Estudiantes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1590229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8.9284998677857642E-4"/>
          <c:y val="2.4886877828054297E-2"/>
          <c:w val="0.98301662477058394"/>
          <c:h val="0.952534755635634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7E2B-C04A-957B-6ADA5F185B22}"/>
              </c:ext>
            </c:extLst>
          </c:dPt>
          <c:dPt>
            <c:idx val="1"/>
            <c:bubble3D val="0"/>
            <c:spPr>
              <a:solidFill>
                <a:srgbClr val="DB4437"/>
              </a:solidFill>
            </c:spPr>
            <c:extLst>
              <c:ext xmlns:c16="http://schemas.microsoft.com/office/drawing/2014/chart" uri="{C3380CC4-5D6E-409C-BE32-E72D297353CC}">
                <c16:uniqueId val="{00000003-7E2B-C04A-957B-6ADA5F185B2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'grupo 4'!$E$3:$E$4</c:f>
              <c:strCache>
                <c:ptCount val="2"/>
                <c:pt idx="0">
                  <c:v># Estudiantes que presentaron la prueba</c:v>
                </c:pt>
                <c:pt idx="1">
                  <c:v># Estudiantes que no presentaron la prueba</c:v>
                </c:pt>
              </c:strCache>
            </c:strRef>
          </c:cat>
          <c:val>
            <c:numRef>
              <c:f>'grupo 4'!$H$3:$H$4</c:f>
              <c:numCache>
                <c:formatCode>General</c:formatCode>
                <c:ptCount val="2"/>
                <c:pt idx="0">
                  <c:v>28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2B-C04A-957B-6ADA5F185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4'!$P$14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4'!$Q$14:$U$14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699-0247-9730-7FA6B1F2198A}"/>
            </c:ext>
          </c:extLst>
        </c:ser>
        <c:ser>
          <c:idx val="1"/>
          <c:order val="1"/>
          <c:tx>
            <c:strRef>
              <c:f>'grupo 4'!$P$15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4'!$Q$15:$U$15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699-0247-9730-7FA6B1F2198A}"/>
            </c:ext>
          </c:extLst>
        </c:ser>
        <c:ser>
          <c:idx val="2"/>
          <c:order val="2"/>
          <c:tx>
            <c:strRef>
              <c:f>'grupo 4'!$P$16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4'!$Q$16:$U$16</c:f>
              <c:numCache>
                <c:formatCode>General</c:formatCode>
                <c:ptCount val="5"/>
                <c:pt idx="0">
                  <c:v>6</c:v>
                </c:pt>
                <c:pt idx="1">
                  <c:v>15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F699-0247-9730-7FA6B1F2198A}"/>
            </c:ext>
          </c:extLst>
        </c:ser>
        <c:ser>
          <c:idx val="3"/>
          <c:order val="3"/>
          <c:tx>
            <c:strRef>
              <c:f>'grupo 4'!$P$17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4'!$Q$17:$U$17</c:f>
              <c:numCache>
                <c:formatCode>General</c:formatCode>
                <c:ptCount val="5"/>
                <c:pt idx="0">
                  <c:v>17</c:v>
                </c:pt>
                <c:pt idx="1">
                  <c:v>10</c:v>
                </c:pt>
                <c:pt idx="2">
                  <c:v>20</c:v>
                </c:pt>
                <c:pt idx="3">
                  <c:v>17</c:v>
                </c:pt>
                <c:pt idx="4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F699-0247-9730-7FA6B1F21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3375756"/>
        <c:axId val="623080136"/>
        <c:axId val="0"/>
      </c:bar3DChart>
      <c:catAx>
        <c:axId val="7833757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623080136"/>
        <c:crosses val="autoZero"/>
        <c:auto val="1"/>
        <c:lblAlgn val="ctr"/>
        <c:lblOffset val="100"/>
        <c:noMultiLvlLbl val="1"/>
      </c:catAx>
      <c:valAx>
        <c:axId val="6230801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78337575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CONSOLIDADO!$B$44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CONSOLIDADO!$C$43:$D$43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CONSOLIDADO!$C$44:$D$44</c:f>
              <c:numCache>
                <c:formatCode>General</c:formatCode>
                <c:ptCount val="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4A6-A44C-853F-598C9486183D}"/>
            </c:ext>
          </c:extLst>
        </c:ser>
        <c:ser>
          <c:idx val="1"/>
          <c:order val="1"/>
          <c:tx>
            <c:strRef>
              <c:f>CONSOLIDADO!$B$45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CONSOLIDADO!$C$43:$D$43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CONSOLIDADO!$C$45:$D$45</c:f>
              <c:numCache>
                <c:formatCode>0.00%</c:formatCode>
                <c:ptCount val="2"/>
                <c:pt idx="0">
                  <c:v>3.5087719298245612E-2</c:v>
                </c:pt>
                <c:pt idx="1">
                  <c:v>4.6783625730994149E-2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4A6-A44C-853F-598C9486183D}"/>
            </c:ext>
          </c:extLst>
        </c:ser>
        <c:ser>
          <c:idx val="2"/>
          <c:order val="2"/>
          <c:tx>
            <c:strRef>
              <c:f>CONSOLIDADO!$B$46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CONSOLIDADO!$C$43:$D$43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CONSOLIDADO!$C$46:$D$46</c:f>
              <c:numCache>
                <c:formatCode>0.00%</c:formatCode>
                <c:ptCount val="2"/>
                <c:pt idx="0">
                  <c:v>0.26315789473684209</c:v>
                </c:pt>
                <c:pt idx="1">
                  <c:v>0.32163742690058478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4A6-A44C-853F-598C9486183D}"/>
            </c:ext>
          </c:extLst>
        </c:ser>
        <c:ser>
          <c:idx val="3"/>
          <c:order val="3"/>
          <c:tx>
            <c:strRef>
              <c:f>CONSOLIDADO!$B$47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CONSOLIDADO!$C$43:$D$43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CONSOLIDADO!$C$47:$D$47</c:f>
              <c:numCache>
                <c:formatCode>0.00%</c:formatCode>
                <c:ptCount val="2"/>
                <c:pt idx="0">
                  <c:v>0.53216374269005851</c:v>
                </c:pt>
                <c:pt idx="1">
                  <c:v>0.50877192982456132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14A6-A44C-853F-598C9486183D}"/>
            </c:ext>
          </c:extLst>
        </c:ser>
        <c:ser>
          <c:idx val="4"/>
          <c:order val="4"/>
          <c:tx>
            <c:strRef>
              <c:f>CONSOLIDADO!$B$48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CONSOLIDADO!$C$43:$D$43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CONSOLIDADO!$C$48:$D$48</c:f>
              <c:numCache>
                <c:formatCode>0.00%</c:formatCode>
                <c:ptCount val="2"/>
                <c:pt idx="0">
                  <c:v>0.16959064327485379</c:v>
                </c:pt>
                <c:pt idx="1">
                  <c:v>0.12280701754385966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14A6-A44C-853F-598C94861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0656549"/>
        <c:axId val="40036876"/>
        <c:axId val="0"/>
      </c:bar3DChart>
      <c:catAx>
        <c:axId val="11306565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40036876"/>
        <c:crosses val="autoZero"/>
        <c:auto val="1"/>
        <c:lblAlgn val="ctr"/>
        <c:lblOffset val="100"/>
        <c:noMultiLvlLbl val="1"/>
      </c:catAx>
      <c:valAx>
        <c:axId val="400368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130656549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4'!$P$22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4'!$Q$22:$U$22</c:f>
              <c:numCache>
                <c:formatCode>General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2DF-9D46-BA84-9B79E4530626}"/>
            </c:ext>
          </c:extLst>
        </c:ser>
        <c:ser>
          <c:idx val="1"/>
          <c:order val="1"/>
          <c:tx>
            <c:strRef>
              <c:f>'grupo 4'!$P$23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4'!$Q$23:$U$23</c:f>
              <c:numCache>
                <c:formatCode>0.00%</c:formatCode>
                <c:ptCount val="5"/>
                <c:pt idx="0">
                  <c:v>0.10714285714285714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7.1428571428571438E-2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2DF-9D46-BA84-9B79E4530626}"/>
            </c:ext>
          </c:extLst>
        </c:ser>
        <c:ser>
          <c:idx val="2"/>
          <c:order val="2"/>
          <c:tx>
            <c:strRef>
              <c:f>'grupo 4'!$P$24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4'!$Q$24:$U$24</c:f>
              <c:numCache>
                <c:formatCode>0.00%</c:formatCode>
                <c:ptCount val="5"/>
                <c:pt idx="0">
                  <c:v>7.1428571428571438E-2</c:v>
                </c:pt>
                <c:pt idx="1">
                  <c:v>0.10714285714285714</c:v>
                </c:pt>
                <c:pt idx="2">
                  <c:v>7.1428571428571438E-2</c:v>
                </c:pt>
                <c:pt idx="3">
                  <c:v>0.17857142857142858</c:v>
                </c:pt>
                <c:pt idx="4">
                  <c:v>0.32142857142857145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2DF-9D46-BA84-9B79E4530626}"/>
            </c:ext>
          </c:extLst>
        </c:ser>
        <c:ser>
          <c:idx val="3"/>
          <c:order val="3"/>
          <c:tx>
            <c:strRef>
              <c:f>'grupo 4'!$P$25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4'!$Q$25:$U$25</c:f>
              <c:numCache>
                <c:formatCode>0.00%</c:formatCode>
                <c:ptCount val="5"/>
                <c:pt idx="0">
                  <c:v>0.21428571428571427</c:v>
                </c:pt>
                <c:pt idx="1">
                  <c:v>0.5357142857142857</c:v>
                </c:pt>
                <c:pt idx="2">
                  <c:v>0.21428571428571427</c:v>
                </c:pt>
                <c:pt idx="3">
                  <c:v>0.21428571428571427</c:v>
                </c:pt>
                <c:pt idx="4">
                  <c:v>0.32142857142857145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82DF-9D46-BA84-9B79E4530626}"/>
            </c:ext>
          </c:extLst>
        </c:ser>
        <c:ser>
          <c:idx val="4"/>
          <c:order val="4"/>
          <c:tx>
            <c:strRef>
              <c:f>'grupo 4'!$P$26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'grupo 4'!$Q$21:$U$21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4'!$Q$26:$U$26</c:f>
              <c:numCache>
                <c:formatCode>0.00%</c:formatCode>
                <c:ptCount val="5"/>
                <c:pt idx="0">
                  <c:v>0.60714285714285721</c:v>
                </c:pt>
                <c:pt idx="1">
                  <c:v>0.35714285714285715</c:v>
                </c:pt>
                <c:pt idx="2">
                  <c:v>0.7142857142857143</c:v>
                </c:pt>
                <c:pt idx="3">
                  <c:v>0.60714285714285721</c:v>
                </c:pt>
                <c:pt idx="4">
                  <c:v>0.28571428571428575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82DF-9D46-BA84-9B79E453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8150691"/>
        <c:axId val="1243870828"/>
        <c:axId val="0"/>
      </c:bar3DChart>
      <c:catAx>
        <c:axId val="13281506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43870828"/>
        <c:crosses val="autoZero"/>
        <c:auto val="1"/>
        <c:lblAlgn val="ctr"/>
        <c:lblOffset val="100"/>
        <c:noMultiLvlLbl val="1"/>
      </c:catAx>
      <c:valAx>
        <c:axId val="124387082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328150691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4'!$P$32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4'!$Q$32:$R$32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447-9147-A6EA-B2543E2FBACD}"/>
            </c:ext>
          </c:extLst>
        </c:ser>
        <c:ser>
          <c:idx val="1"/>
          <c:order val="1"/>
          <c:tx>
            <c:strRef>
              <c:f>'grupo 4'!$P$33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4'!$Q$33:$R$33</c:f>
              <c:numCache>
                <c:formatCode>General</c:formatCod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0447-9147-A6EA-B2543E2FBACD}"/>
            </c:ext>
          </c:extLst>
        </c:ser>
        <c:ser>
          <c:idx val="2"/>
          <c:order val="2"/>
          <c:tx>
            <c:strRef>
              <c:f>'grupo 4'!$P$34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4'!$Q$34:$R$34</c:f>
              <c:numCache>
                <c:formatCode>General</c:formatCod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0447-9147-A6EA-B2543E2FBACD}"/>
            </c:ext>
          </c:extLst>
        </c:ser>
        <c:ser>
          <c:idx val="3"/>
          <c:order val="3"/>
          <c:tx>
            <c:strRef>
              <c:f>'grupo 4'!$P$35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4'!$Q$35:$R$35</c:f>
              <c:numCache>
                <c:formatCode>General</c:formatCode>
                <c:ptCount val="2"/>
                <c:pt idx="0">
                  <c:v>8</c:v>
                </c:pt>
                <c:pt idx="1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0447-9147-A6EA-B2543E2F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2107475"/>
        <c:axId val="1515045485"/>
        <c:axId val="0"/>
      </c:bar3DChart>
      <c:catAx>
        <c:axId val="9521074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515045485"/>
        <c:crosses val="autoZero"/>
        <c:auto val="1"/>
        <c:lblAlgn val="ctr"/>
        <c:lblOffset val="100"/>
        <c:noMultiLvlLbl val="1"/>
      </c:catAx>
      <c:valAx>
        <c:axId val="15150454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95210747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4'!$P$40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4'!$Q$40:$R$40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369-5A4F-98DB-44C9220589D2}"/>
            </c:ext>
          </c:extLst>
        </c:ser>
        <c:ser>
          <c:idx val="1"/>
          <c:order val="1"/>
          <c:tx>
            <c:strRef>
              <c:f>'grupo 4'!$P$41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4'!$Q$41:$R$41</c:f>
              <c:numCache>
                <c:formatCode>0.00%</c:formatCode>
                <c:ptCount val="2"/>
                <c:pt idx="0">
                  <c:v>0.21428571428571427</c:v>
                </c:pt>
                <c:pt idx="1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369-5A4F-98DB-44C9220589D2}"/>
            </c:ext>
          </c:extLst>
        </c:ser>
        <c:ser>
          <c:idx val="2"/>
          <c:order val="2"/>
          <c:tx>
            <c:strRef>
              <c:f>'grupo 4'!$P$42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4'!$Q$42:$R$42</c:f>
              <c:numCache>
                <c:formatCode>0.00%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369-5A4F-98DB-44C9220589D2}"/>
            </c:ext>
          </c:extLst>
        </c:ser>
        <c:ser>
          <c:idx val="3"/>
          <c:order val="3"/>
          <c:tx>
            <c:strRef>
              <c:f>'grupo 4'!$P$43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4'!$Q$43:$R$43</c:f>
              <c:numCache>
                <c:formatCode>0.00%</c:formatCode>
                <c:ptCount val="2"/>
                <c:pt idx="0">
                  <c:v>0.28571428571428575</c:v>
                </c:pt>
                <c:pt idx="1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369-5A4F-98DB-44C922058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5011177"/>
        <c:axId val="1444992573"/>
        <c:axId val="0"/>
      </c:bar3DChart>
      <c:catAx>
        <c:axId val="8750111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444992573"/>
        <c:crosses val="autoZero"/>
        <c:auto val="1"/>
        <c:lblAlgn val="ctr"/>
        <c:lblOffset val="100"/>
        <c:noMultiLvlLbl val="1"/>
      </c:catAx>
      <c:valAx>
        <c:axId val="144499257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87501117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4'!$P$68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4'!$Q$68:$U$68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449-C348-A672-AA11CBF8F840}"/>
            </c:ext>
          </c:extLst>
        </c:ser>
        <c:ser>
          <c:idx val="1"/>
          <c:order val="1"/>
          <c:tx>
            <c:strRef>
              <c:f>'grupo 4'!$P$69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4'!$Q$69:$U$69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449-C348-A672-AA11CBF8F840}"/>
            </c:ext>
          </c:extLst>
        </c:ser>
        <c:ser>
          <c:idx val="2"/>
          <c:order val="2"/>
          <c:tx>
            <c:strRef>
              <c:f>'grupo 4'!$P$70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4'!$Q$70:$U$70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449-C348-A672-AA11CBF8F840}"/>
            </c:ext>
          </c:extLst>
        </c:ser>
        <c:ser>
          <c:idx val="3"/>
          <c:order val="3"/>
          <c:tx>
            <c:strRef>
              <c:f>'grupo 4'!$P$71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4'!$Q$71:$U$71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449-C348-A672-AA11CBF8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6393237"/>
        <c:axId val="1940256513"/>
        <c:axId val="0"/>
      </c:bar3DChart>
      <c:catAx>
        <c:axId val="15463932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40256513"/>
        <c:crosses val="autoZero"/>
        <c:auto val="1"/>
        <c:lblAlgn val="ctr"/>
        <c:lblOffset val="100"/>
        <c:noMultiLvlLbl val="1"/>
      </c:catAx>
      <c:valAx>
        <c:axId val="19402565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54639323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4'!$P$77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4'!$Q$76:$U$76</c:f>
              <c:numCache>
                <c:formatCode>General</c:formatCode>
                <c:ptCount val="5"/>
              </c:numCache>
            </c:numRef>
          </c:cat>
          <c:val>
            <c:numRef>
              <c:f>'grupo 4'!$Q$77:$U$77</c:f>
              <c:numCache>
                <c:formatCode>0.00%</c:formatCode>
                <c:ptCount val="5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650-CB45-871C-9CFBD4444955}"/>
            </c:ext>
          </c:extLst>
        </c:ser>
        <c:ser>
          <c:idx val="1"/>
          <c:order val="1"/>
          <c:tx>
            <c:strRef>
              <c:f>'grupo 4'!$P$78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4'!$Q$76:$U$76</c:f>
              <c:numCache>
                <c:formatCode>General</c:formatCode>
                <c:ptCount val="5"/>
              </c:numCache>
            </c:numRef>
          </c:cat>
          <c:val>
            <c:numRef>
              <c:f>'grupo 4'!$Q$78:$U$78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B650-CB45-871C-9CFBD4444955}"/>
            </c:ext>
          </c:extLst>
        </c:ser>
        <c:ser>
          <c:idx val="2"/>
          <c:order val="2"/>
          <c:tx>
            <c:strRef>
              <c:f>'grupo 4'!$P$79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4'!$Q$76:$U$76</c:f>
              <c:numCache>
                <c:formatCode>General</c:formatCode>
                <c:ptCount val="5"/>
              </c:numCache>
            </c:numRef>
          </c:cat>
          <c:val>
            <c:numRef>
              <c:f>'grupo 4'!$Q$79:$U$79</c:f>
              <c:numCache>
                <c:formatCode>0.00%</c:formatCode>
                <c:ptCount val="5"/>
                <c:pt idx="0">
                  <c:v>0.25</c:v>
                </c:pt>
                <c:pt idx="1">
                  <c:v>0.75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B650-CB45-871C-9CFBD4444955}"/>
            </c:ext>
          </c:extLst>
        </c:ser>
        <c:ser>
          <c:idx val="3"/>
          <c:order val="3"/>
          <c:tx>
            <c:strRef>
              <c:f>'grupo 4'!$P$80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'grupo 4'!$Q$76:$U$76</c:f>
              <c:numCache>
                <c:formatCode>General</c:formatCode>
                <c:ptCount val="5"/>
              </c:numCache>
            </c:numRef>
          </c:cat>
          <c:val>
            <c:numRef>
              <c:f>'grupo 4'!$Q$80:$U$80</c:f>
              <c:numCache>
                <c:formatCode>0.00%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1</c:v>
                </c:pt>
                <c:pt idx="3">
                  <c:v>1</c:v>
                </c:pt>
                <c:pt idx="4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B650-CB45-871C-9CFBD4444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808820"/>
        <c:axId val="577725158"/>
        <c:axId val="0"/>
      </c:bar3DChart>
      <c:catAx>
        <c:axId val="9298088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577725158"/>
        <c:crosses val="autoZero"/>
        <c:auto val="1"/>
        <c:lblAlgn val="ctr"/>
        <c:lblOffset val="100"/>
        <c:noMultiLvlLbl val="1"/>
      </c:catAx>
      <c:valAx>
        <c:axId val="5777251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92980882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4'!$P$86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4'!$Q$86:$R$86</c:f>
              <c:numCache>
                <c:formatCode>General</c:formatCode>
                <c:ptCount val="2"/>
                <c:pt idx="0">
                  <c:v>4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57F-8A45-B9AC-5F7A9AA27350}"/>
            </c:ext>
          </c:extLst>
        </c:ser>
        <c:ser>
          <c:idx val="1"/>
          <c:order val="1"/>
          <c:tx>
            <c:strRef>
              <c:f>'grupo 4'!$P$87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4'!$Q$87:$R$87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57F-8A45-B9AC-5F7A9AA27350}"/>
            </c:ext>
          </c:extLst>
        </c:ser>
        <c:ser>
          <c:idx val="2"/>
          <c:order val="2"/>
          <c:tx>
            <c:strRef>
              <c:f>'grupo 4'!$P$88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4'!$Q$88:$R$88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57F-8A45-B9AC-5F7A9AA27350}"/>
            </c:ext>
          </c:extLst>
        </c:ser>
        <c:ser>
          <c:idx val="3"/>
          <c:order val="3"/>
          <c:tx>
            <c:strRef>
              <c:f>'grupo 4'!$P$89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4'!$Q$89:$R$89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57F-8A45-B9AC-5F7A9AA27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3453888"/>
        <c:axId val="171565354"/>
        <c:axId val="0"/>
      </c:bar3DChart>
      <c:catAx>
        <c:axId val="50345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71565354"/>
        <c:crosses val="autoZero"/>
        <c:auto val="1"/>
        <c:lblAlgn val="ctr"/>
        <c:lblOffset val="100"/>
        <c:noMultiLvlLbl val="1"/>
      </c:catAx>
      <c:valAx>
        <c:axId val="171565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50345388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4'!$P$94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4'!$Q$94:$R$94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C35-7B40-ABB0-9D1211B7EAC0}"/>
            </c:ext>
          </c:extLst>
        </c:ser>
        <c:ser>
          <c:idx val="1"/>
          <c:order val="1"/>
          <c:tx>
            <c:strRef>
              <c:f>'grupo 4'!$P$95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4'!$Q$95:$R$95</c:f>
              <c:numCache>
                <c:formatCode>0.00%</c:formatCod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C35-7B40-ABB0-9D1211B7EAC0}"/>
            </c:ext>
          </c:extLst>
        </c:ser>
        <c:ser>
          <c:idx val="2"/>
          <c:order val="2"/>
          <c:tx>
            <c:strRef>
              <c:f>'grupo 4'!$P$96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4'!$Q$96:$R$96</c:f>
              <c:numCache>
                <c:formatCode>0.00%</c:formatCode>
                <c:ptCount val="2"/>
                <c:pt idx="0">
                  <c:v>0</c:v>
                </c:pt>
                <c:pt idx="1">
                  <c:v>0.75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C35-7B40-ABB0-9D1211B7EAC0}"/>
            </c:ext>
          </c:extLst>
        </c:ser>
        <c:ser>
          <c:idx val="3"/>
          <c:order val="3"/>
          <c:tx>
            <c:strRef>
              <c:f>'grupo 4'!$P$97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4'!$Q$93:$R$93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4'!$Q$97:$R$97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2C35-7B40-ABB0-9D1211B7E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3885458"/>
        <c:axId val="12343538"/>
        <c:axId val="0"/>
      </c:bar3DChart>
      <c:catAx>
        <c:axId val="5438854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343538"/>
        <c:crosses val="autoZero"/>
        <c:auto val="1"/>
        <c:lblAlgn val="ctr"/>
        <c:lblOffset val="100"/>
        <c:noMultiLvlLbl val="1"/>
      </c:catAx>
      <c:valAx>
        <c:axId val="123435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54388545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88229735988884"/>
          <c:y val="0.17700578264370342"/>
          <c:w val="0.50783110699397871"/>
          <c:h val="0.64854325480231301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4'!$P$49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CC3-1C4E-8CB5-A03E7DB63288}"/>
            </c:ext>
          </c:extLst>
        </c:ser>
        <c:ser>
          <c:idx val="1"/>
          <c:order val="1"/>
          <c:tx>
            <c:strRef>
              <c:f>'grupo 4'!$P$50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4'!$Q$50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CC3-1C4E-8CB5-A03E7DB63288}"/>
            </c:ext>
          </c:extLst>
        </c:ser>
        <c:ser>
          <c:idx val="2"/>
          <c:order val="2"/>
          <c:tx>
            <c:strRef>
              <c:f>'grupo 4'!$P$51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4'!$Q$51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CC3-1C4E-8CB5-A03E7DB63288}"/>
            </c:ext>
          </c:extLst>
        </c:ser>
        <c:ser>
          <c:idx val="3"/>
          <c:order val="3"/>
          <c:tx>
            <c:strRef>
              <c:f>'grupo 4'!$P$52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4'!$Q$52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CC3-1C4E-8CB5-A03E7DB63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2189483"/>
        <c:axId val="698336064"/>
        <c:axId val="0"/>
      </c:bar3DChart>
      <c:catAx>
        <c:axId val="15421894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698336064"/>
        <c:crosses val="autoZero"/>
        <c:auto val="1"/>
        <c:lblAlgn val="ctr"/>
        <c:lblOffset val="100"/>
        <c:noMultiLvlLbl val="1"/>
      </c:catAx>
      <c:valAx>
        <c:axId val="6983360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54218948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24147163626569"/>
          <c:y val="0.16717035370578681"/>
          <c:w val="0.45429845924770618"/>
          <c:h val="0.65877307003291263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4'!$P$57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4'!$Q$57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772-F14B-A786-9F39FAAE2DC3}"/>
            </c:ext>
          </c:extLst>
        </c:ser>
        <c:ser>
          <c:idx val="1"/>
          <c:order val="1"/>
          <c:tx>
            <c:strRef>
              <c:f>'grupo 4'!$P$58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4'!$Q$58</c:f>
              <c:numCache>
                <c:formatCode>0.00%</c:formatCode>
                <c:ptCount val="1"/>
                <c:pt idx="0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772-F14B-A786-9F39FAAE2DC3}"/>
            </c:ext>
          </c:extLst>
        </c:ser>
        <c:ser>
          <c:idx val="2"/>
          <c:order val="2"/>
          <c:tx>
            <c:strRef>
              <c:f>'grupo 4'!$P$59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4'!$Q$59</c:f>
              <c:numCache>
                <c:formatCode>0.00%</c:formatCode>
                <c:ptCount val="1"/>
                <c:pt idx="0">
                  <c:v>0.60714285714285721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772-F14B-A786-9F39FAAE2DC3}"/>
            </c:ext>
          </c:extLst>
        </c:ser>
        <c:ser>
          <c:idx val="3"/>
          <c:order val="3"/>
          <c:tx>
            <c:strRef>
              <c:f>'grupo 4'!$P$60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4'!$Q$60</c:f>
              <c:numCache>
                <c:formatCode>0.00%</c:formatCode>
                <c:ptCount val="1"/>
                <c:pt idx="0">
                  <c:v>0.14285714285714288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3772-F14B-A786-9F39FAAE2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2509551"/>
        <c:axId val="1193046432"/>
        <c:axId val="0"/>
      </c:bar3DChart>
      <c:catAx>
        <c:axId val="16925095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193046432"/>
        <c:crosses val="autoZero"/>
        <c:auto val="1"/>
        <c:lblAlgn val="ctr"/>
        <c:lblOffset val="100"/>
        <c:noMultiLvlLbl val="1"/>
      </c:catAx>
      <c:valAx>
        <c:axId val="11930464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92509551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15611670104189"/>
          <c:y val="0.19466977597113783"/>
          <c:w val="0.51755719391805399"/>
          <c:h val="0.62874417539485106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4'!$P$103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4'!$Q$103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F79-3D4B-AA20-512F612258C2}"/>
            </c:ext>
          </c:extLst>
        </c:ser>
        <c:ser>
          <c:idx val="1"/>
          <c:order val="1"/>
          <c:tx>
            <c:strRef>
              <c:f>'grupo 4'!$P$104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4'!$Q$104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F79-3D4B-AA20-512F612258C2}"/>
            </c:ext>
          </c:extLst>
        </c:ser>
        <c:ser>
          <c:idx val="2"/>
          <c:order val="2"/>
          <c:tx>
            <c:strRef>
              <c:f>'grupo 4'!$P$105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4'!$Q$105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F79-3D4B-AA20-512F612258C2}"/>
            </c:ext>
          </c:extLst>
        </c:ser>
        <c:ser>
          <c:idx val="3"/>
          <c:order val="3"/>
          <c:tx>
            <c:strRef>
              <c:f>'grupo 4'!$P$106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4'!$Q$106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8F79-3D4B-AA20-512F61225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98923550"/>
        <c:axId val="1952466334"/>
        <c:axId val="0"/>
      </c:bar3DChart>
      <c:catAx>
        <c:axId val="16989235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952466334"/>
        <c:crosses val="autoZero"/>
        <c:auto val="1"/>
        <c:lblAlgn val="ctr"/>
        <c:lblOffset val="100"/>
        <c:noMultiLvlLbl val="1"/>
      </c:catAx>
      <c:valAx>
        <c:axId val="19524663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9892355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8399138617547"/>
          <c:y val="0.16064544461125238"/>
          <c:w val="0.55787330892435572"/>
          <c:h val="0.45451351654973099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CONSOLIDADO!$B$53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CONSOLIDADO!$C$52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CONSOLIDADO!$C$53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337-6145-9ADE-155FC0648D59}"/>
            </c:ext>
          </c:extLst>
        </c:ser>
        <c:ser>
          <c:idx val="1"/>
          <c:order val="1"/>
          <c:tx>
            <c:strRef>
              <c:f>CONSOLIDADO!$B$54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CONSOLIDADO!$C$52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CONSOLIDADO!$C$54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337-6145-9ADE-155FC0648D59}"/>
            </c:ext>
          </c:extLst>
        </c:ser>
        <c:ser>
          <c:idx val="2"/>
          <c:order val="2"/>
          <c:tx>
            <c:strRef>
              <c:f>CONSOLIDADO!$B$55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CONSOLIDADO!$C$52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CONSOLIDADO!$C$55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337-6145-9ADE-155FC0648D59}"/>
            </c:ext>
          </c:extLst>
        </c:ser>
        <c:ser>
          <c:idx val="3"/>
          <c:order val="3"/>
          <c:tx>
            <c:strRef>
              <c:f>CONSOLIDADO!$B$56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CONSOLIDADO!$C$52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CONSOLIDADO!$C$56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337-6145-9ADE-155FC0648D59}"/>
            </c:ext>
          </c:extLst>
        </c:ser>
        <c:ser>
          <c:idx val="4"/>
          <c:order val="4"/>
          <c:tx>
            <c:strRef>
              <c:f>CONSOLIDADO!$B$57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CONSOLIDADO!$C$52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CONSOLIDADO!$C$57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5337-6145-9ADE-155FC064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9241877"/>
        <c:axId val="164198205"/>
        <c:axId val="0"/>
      </c:bar3DChart>
      <c:catAx>
        <c:axId val="17892418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4198205"/>
        <c:crosses val="autoZero"/>
        <c:auto val="1"/>
        <c:lblAlgn val="ctr"/>
        <c:lblOffset val="100"/>
        <c:noMultiLvlLbl val="1"/>
      </c:catAx>
      <c:valAx>
        <c:axId val="1641982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789241877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15492857004214"/>
          <c:y val="0.22555591383309578"/>
          <c:w val="0.45155840997905694"/>
          <c:h val="0.60051841604343714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4'!$P$111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4'!$Q$111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179-5E45-BEB4-F077CF91CF0D}"/>
            </c:ext>
          </c:extLst>
        </c:ser>
        <c:ser>
          <c:idx val="1"/>
          <c:order val="1"/>
          <c:tx>
            <c:strRef>
              <c:f>'grupo 4'!$P$112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4'!$Q$112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7179-5E45-BEB4-F077CF91CF0D}"/>
            </c:ext>
          </c:extLst>
        </c:ser>
        <c:ser>
          <c:idx val="2"/>
          <c:order val="2"/>
          <c:tx>
            <c:strRef>
              <c:f>'grupo 4'!$P$113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4'!$Q$113</c:f>
              <c:numCache>
                <c:formatCode>0.00%</c:formatCode>
                <c:ptCount val="1"/>
                <c:pt idx="0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7179-5E45-BEB4-F077CF91CF0D}"/>
            </c:ext>
          </c:extLst>
        </c:ser>
        <c:ser>
          <c:idx val="3"/>
          <c:order val="3"/>
          <c:tx>
            <c:strRef>
              <c:f>'grupo 4'!$P$114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4'!$Q$114</c:f>
              <c:numCache>
                <c:formatCode>0.00%</c:formatCode>
                <c:ptCount val="1"/>
                <c:pt idx="0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7179-5E45-BEB4-F077CF91C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67905"/>
        <c:axId val="782248698"/>
        <c:axId val="0"/>
      </c:bar3DChart>
      <c:catAx>
        <c:axId val="69679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782248698"/>
        <c:crosses val="autoZero"/>
        <c:auto val="1"/>
        <c:lblAlgn val="ctr"/>
        <c:lblOffset val="100"/>
        <c:noMultiLvlLbl val="1"/>
      </c:catAx>
      <c:valAx>
        <c:axId val="7822486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696790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r>
              <a:rPr lang="es-CO" b="1" i="0">
                <a:solidFill>
                  <a:srgbClr val="000000"/>
                </a:solidFill>
                <a:latin typeface="Arial"/>
              </a:rPr>
              <a:t>PARTICULARIDADES DEL GRUPO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28415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28415F"/>
              </a:solidFill>
              <a:ln cmpd="sng">
                <a:solidFill>
                  <a:srgbClr val="28415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5'!$E$5:$E$9</c:f>
              <c:strCache>
                <c:ptCount val="5"/>
                <c:pt idx="0">
                  <c:v># Estudiantes repitentes</c:v>
                </c:pt>
                <c:pt idx="1">
                  <c:v># Estudiantes con necesidades educativas especiales (N.E.E)</c:v>
                </c:pt>
                <c:pt idx="2">
                  <c:v># Estudiantes en extraedad</c:v>
                </c:pt>
                <c:pt idx="3">
                  <c:v># Estudiantes Ingresó II Semestre</c:v>
                </c:pt>
                <c:pt idx="4">
                  <c:v># Estudiantes en multigrado</c:v>
                </c:pt>
              </c:strCache>
            </c:strRef>
          </c:cat>
          <c:val>
            <c:numRef>
              <c:f>'grupo 5'!$H$5:$H$9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0-3544-B25F-28EBA00A6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165862"/>
        <c:axId val="1286426184"/>
      </c:lineChart>
      <c:catAx>
        <c:axId val="19261658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86426184"/>
        <c:crosses val="autoZero"/>
        <c:auto val="1"/>
        <c:lblAlgn val="ctr"/>
        <c:lblOffset val="100"/>
        <c:noMultiLvlLbl val="1"/>
      </c:catAx>
      <c:valAx>
        <c:axId val="12864261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CO" b="1" i="0">
                    <a:solidFill>
                      <a:srgbClr val="000000"/>
                    </a:solidFill>
                    <a:latin typeface="Roboto"/>
                  </a:rPr>
                  <a:t>Estudiantes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2616586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8.9284998677857642E-4"/>
          <c:y val="2.4886877828054297E-2"/>
          <c:w val="0.98301662477058394"/>
          <c:h val="0.952534755635634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86FE-EB46-83C1-8782EBAA0971}"/>
              </c:ext>
            </c:extLst>
          </c:dPt>
          <c:dPt>
            <c:idx val="1"/>
            <c:bubble3D val="0"/>
            <c:spPr>
              <a:solidFill>
                <a:srgbClr val="DB4437"/>
              </a:solidFill>
            </c:spPr>
            <c:extLst>
              <c:ext xmlns:c16="http://schemas.microsoft.com/office/drawing/2014/chart" uri="{C3380CC4-5D6E-409C-BE32-E72D297353CC}">
                <c16:uniqueId val="{00000003-86FE-EB46-83C1-8782EBAA097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'grupo 5'!$E$3:$E$4</c:f>
              <c:strCache>
                <c:ptCount val="2"/>
                <c:pt idx="0">
                  <c:v># Estudiantes que presentaron la prueba</c:v>
                </c:pt>
                <c:pt idx="1">
                  <c:v># Estudiantes que no presentaron la prueba</c:v>
                </c:pt>
              </c:strCache>
            </c:strRef>
          </c:cat>
          <c:val>
            <c:numRef>
              <c:f>'grupo 5'!$H$3:$H$4</c:f>
              <c:numCache>
                <c:formatCode>General</c:formatCode>
                <c:ptCount val="2"/>
                <c:pt idx="0">
                  <c:v>29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FE-EB46-83C1-8782EBAA0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5'!$P$14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5'!$Q$14:$U$14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0EA-534D-B81F-95F8544DC2D7}"/>
            </c:ext>
          </c:extLst>
        </c:ser>
        <c:ser>
          <c:idx val="1"/>
          <c:order val="1"/>
          <c:tx>
            <c:strRef>
              <c:f>'grupo 5'!$P$15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5'!$Q$15:$U$15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0EA-534D-B81F-95F8544DC2D7}"/>
            </c:ext>
          </c:extLst>
        </c:ser>
        <c:ser>
          <c:idx val="2"/>
          <c:order val="2"/>
          <c:tx>
            <c:strRef>
              <c:f>'grupo 5'!$P$16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5'!$Q$16:$U$16</c:f>
              <c:numCache>
                <c:formatCode>General</c:formatCode>
                <c:ptCount val="5"/>
                <c:pt idx="0">
                  <c:v>4</c:v>
                </c:pt>
                <c:pt idx="1">
                  <c:v>16</c:v>
                </c:pt>
                <c:pt idx="2">
                  <c:v>5</c:v>
                </c:pt>
                <c:pt idx="3">
                  <c:v>5</c:v>
                </c:pt>
                <c:pt idx="4">
                  <c:v>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0EA-534D-B81F-95F8544DC2D7}"/>
            </c:ext>
          </c:extLst>
        </c:ser>
        <c:ser>
          <c:idx val="3"/>
          <c:order val="3"/>
          <c:tx>
            <c:strRef>
              <c:f>'grupo 5'!$P$17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5'!$Q$17:$U$17</c:f>
              <c:numCache>
                <c:formatCode>General</c:formatCode>
                <c:ptCount val="5"/>
                <c:pt idx="0">
                  <c:v>20</c:v>
                </c:pt>
                <c:pt idx="1">
                  <c:v>9</c:v>
                </c:pt>
                <c:pt idx="2">
                  <c:v>22</c:v>
                </c:pt>
                <c:pt idx="3">
                  <c:v>17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0EA-534D-B81F-95F8544DC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3699948"/>
        <c:axId val="1519565539"/>
        <c:axId val="0"/>
      </c:bar3DChart>
      <c:catAx>
        <c:axId val="15836999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519565539"/>
        <c:crosses val="autoZero"/>
        <c:auto val="1"/>
        <c:lblAlgn val="ctr"/>
        <c:lblOffset val="100"/>
        <c:noMultiLvlLbl val="1"/>
      </c:catAx>
      <c:valAx>
        <c:axId val="15195655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58369994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5'!$P$22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5'!$Q$22:$U$22</c:f>
              <c:numCache>
                <c:formatCode>General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5E1-F54A-849F-85215B677F82}"/>
            </c:ext>
          </c:extLst>
        </c:ser>
        <c:ser>
          <c:idx val="1"/>
          <c:order val="1"/>
          <c:tx>
            <c:strRef>
              <c:f>'grupo 5'!$P$23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5'!$Q$23:$U$23</c:f>
              <c:numCache>
                <c:formatCode>0.00%</c:formatCode>
                <c:ptCount val="5"/>
                <c:pt idx="0">
                  <c:v>0.10344827586206896</c:v>
                </c:pt>
                <c:pt idx="1">
                  <c:v>0</c:v>
                </c:pt>
                <c:pt idx="2">
                  <c:v>0</c:v>
                </c:pt>
                <c:pt idx="3">
                  <c:v>6.8965517241379309E-2</c:v>
                </c:pt>
                <c:pt idx="4">
                  <c:v>0.17241379310344829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5E1-F54A-849F-85215B677F82}"/>
            </c:ext>
          </c:extLst>
        </c:ser>
        <c:ser>
          <c:idx val="2"/>
          <c:order val="2"/>
          <c:tx>
            <c:strRef>
              <c:f>'grupo 5'!$P$24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5'!$Q$24:$U$24</c:f>
              <c:numCache>
                <c:formatCode>0.00%</c:formatCode>
                <c:ptCount val="5"/>
                <c:pt idx="0">
                  <c:v>6.8965517241379309E-2</c:v>
                </c:pt>
                <c:pt idx="1">
                  <c:v>0.13793103448275862</c:v>
                </c:pt>
                <c:pt idx="2">
                  <c:v>6.8965517241379309E-2</c:v>
                </c:pt>
                <c:pt idx="3">
                  <c:v>0.17241379310344829</c:v>
                </c:pt>
                <c:pt idx="4">
                  <c:v>0.10344827586206896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C5E1-F54A-849F-85215B677F82}"/>
            </c:ext>
          </c:extLst>
        </c:ser>
        <c:ser>
          <c:idx val="3"/>
          <c:order val="3"/>
          <c:tx>
            <c:strRef>
              <c:f>'grupo 5'!$P$25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5'!$Q$25:$U$25</c:f>
              <c:numCache>
                <c:formatCode>0.00%</c:formatCode>
                <c:ptCount val="5"/>
                <c:pt idx="0">
                  <c:v>0.13793103448275862</c:v>
                </c:pt>
                <c:pt idx="1">
                  <c:v>0.55172413793103448</c:v>
                </c:pt>
                <c:pt idx="2">
                  <c:v>0.17241379310344829</c:v>
                </c:pt>
                <c:pt idx="3">
                  <c:v>0.17241379310344829</c:v>
                </c:pt>
                <c:pt idx="4">
                  <c:v>0.62068965517241381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C5E1-F54A-849F-85215B677F82}"/>
            </c:ext>
          </c:extLst>
        </c:ser>
        <c:ser>
          <c:idx val="4"/>
          <c:order val="4"/>
          <c:tx>
            <c:strRef>
              <c:f>'grupo 5'!$P$26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'grupo 5'!$Q$21:$U$21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5'!$Q$26:$U$26</c:f>
              <c:numCache>
                <c:formatCode>0.00%</c:formatCode>
                <c:ptCount val="5"/>
                <c:pt idx="0">
                  <c:v>0.68965517241379315</c:v>
                </c:pt>
                <c:pt idx="1">
                  <c:v>0.31034482758620691</c:v>
                </c:pt>
                <c:pt idx="2">
                  <c:v>0.75862068965517238</c:v>
                </c:pt>
                <c:pt idx="3">
                  <c:v>0.58620689655172409</c:v>
                </c:pt>
                <c:pt idx="4">
                  <c:v>0.10344827586206896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C5E1-F54A-849F-85215B677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2712848"/>
        <c:axId val="1992198082"/>
        <c:axId val="0"/>
      </c:bar3DChart>
      <c:catAx>
        <c:axId val="176271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92198082"/>
        <c:crosses val="autoZero"/>
        <c:auto val="1"/>
        <c:lblAlgn val="ctr"/>
        <c:lblOffset val="100"/>
        <c:noMultiLvlLbl val="1"/>
      </c:catAx>
      <c:valAx>
        <c:axId val="19921980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762712848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5'!$P$32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5'!$Q$32:$R$32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196-EA40-A10B-E7FC8A80327E}"/>
            </c:ext>
          </c:extLst>
        </c:ser>
        <c:ser>
          <c:idx val="1"/>
          <c:order val="1"/>
          <c:tx>
            <c:strRef>
              <c:f>'grupo 5'!$P$33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5'!$Q$33:$R$33</c:f>
              <c:numCache>
                <c:formatCode>General</c:formatCod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196-EA40-A10B-E7FC8A80327E}"/>
            </c:ext>
          </c:extLst>
        </c:ser>
        <c:ser>
          <c:idx val="2"/>
          <c:order val="2"/>
          <c:tx>
            <c:strRef>
              <c:f>'grupo 5'!$P$34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5'!$Q$34:$R$34</c:f>
              <c:numCache>
                <c:formatCode>General</c:formatCode>
                <c:ptCount val="2"/>
                <c:pt idx="0">
                  <c:v>14</c:v>
                </c:pt>
                <c:pt idx="1">
                  <c:v>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F196-EA40-A10B-E7FC8A80327E}"/>
            </c:ext>
          </c:extLst>
        </c:ser>
        <c:ser>
          <c:idx val="3"/>
          <c:order val="3"/>
          <c:tx>
            <c:strRef>
              <c:f>'grupo 5'!$P$35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5'!$Q$35:$R$35</c:f>
              <c:numCache>
                <c:formatCode>General</c:formatCode>
                <c:ptCount val="2"/>
                <c:pt idx="0">
                  <c:v>9</c:v>
                </c:pt>
                <c:pt idx="1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F196-EA40-A10B-E7FC8A803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3959113"/>
        <c:axId val="1819416935"/>
        <c:axId val="0"/>
      </c:bar3DChart>
      <c:catAx>
        <c:axId val="19739591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819416935"/>
        <c:crosses val="autoZero"/>
        <c:auto val="1"/>
        <c:lblAlgn val="ctr"/>
        <c:lblOffset val="100"/>
        <c:noMultiLvlLbl val="1"/>
      </c:catAx>
      <c:valAx>
        <c:axId val="18194169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7395911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5'!$P$40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5'!$Q$40:$R$40</c:f>
              <c:numCache>
                <c:formatCode>0.00%</c:formatCode>
                <c:ptCount val="2"/>
                <c:pt idx="0">
                  <c:v>0</c:v>
                </c:pt>
                <c:pt idx="1">
                  <c:v>3.4482758620689655E-2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BED3-AD45-AF17-87A2C91B2AD3}"/>
            </c:ext>
          </c:extLst>
        </c:ser>
        <c:ser>
          <c:idx val="1"/>
          <c:order val="1"/>
          <c:tx>
            <c:strRef>
              <c:f>'grupo 5'!$P$41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5'!$Q$41:$R$41</c:f>
              <c:numCache>
                <c:formatCode>0.00%</c:formatCode>
                <c:ptCount val="2"/>
                <c:pt idx="0">
                  <c:v>0.20689655172413793</c:v>
                </c:pt>
                <c:pt idx="1">
                  <c:v>0.24137931034482757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BED3-AD45-AF17-87A2C91B2AD3}"/>
            </c:ext>
          </c:extLst>
        </c:ser>
        <c:ser>
          <c:idx val="2"/>
          <c:order val="2"/>
          <c:tx>
            <c:strRef>
              <c:f>'grupo 5'!$P$42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5'!$Q$42:$R$42</c:f>
              <c:numCache>
                <c:formatCode>0.00%</c:formatCode>
                <c:ptCount val="2"/>
                <c:pt idx="0">
                  <c:v>0.48275862068965514</c:v>
                </c:pt>
                <c:pt idx="1">
                  <c:v>0.62068965517241381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BED3-AD45-AF17-87A2C91B2AD3}"/>
            </c:ext>
          </c:extLst>
        </c:ser>
        <c:ser>
          <c:idx val="3"/>
          <c:order val="3"/>
          <c:tx>
            <c:strRef>
              <c:f>'grupo 5'!$P$43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5'!$Q$43:$R$43</c:f>
              <c:numCache>
                <c:formatCode>0.00%</c:formatCode>
                <c:ptCount val="2"/>
                <c:pt idx="0">
                  <c:v>0.31034482758620691</c:v>
                </c:pt>
                <c:pt idx="1">
                  <c:v>0.10344827586206896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BED3-AD45-AF17-87A2C91B2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6927230"/>
        <c:axId val="1593878332"/>
        <c:axId val="0"/>
      </c:bar3DChart>
      <c:catAx>
        <c:axId val="18669272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593878332"/>
        <c:crosses val="autoZero"/>
        <c:auto val="1"/>
        <c:lblAlgn val="ctr"/>
        <c:lblOffset val="100"/>
        <c:noMultiLvlLbl val="1"/>
      </c:catAx>
      <c:valAx>
        <c:axId val="15938783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86692723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5'!$P$68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5'!$Q$68:$U$68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C1D-D346-81EE-F39A88E0C3C1}"/>
            </c:ext>
          </c:extLst>
        </c:ser>
        <c:ser>
          <c:idx val="1"/>
          <c:order val="1"/>
          <c:tx>
            <c:strRef>
              <c:f>'grupo 5'!$P$69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5'!$Q$69:$U$69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C1D-D346-81EE-F39A88E0C3C1}"/>
            </c:ext>
          </c:extLst>
        </c:ser>
        <c:ser>
          <c:idx val="2"/>
          <c:order val="2"/>
          <c:tx>
            <c:strRef>
              <c:f>'grupo 5'!$P$70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5'!$Q$70:$U$70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C1D-D346-81EE-F39A88E0C3C1}"/>
            </c:ext>
          </c:extLst>
        </c:ser>
        <c:ser>
          <c:idx val="3"/>
          <c:order val="3"/>
          <c:tx>
            <c:strRef>
              <c:f>'grupo 5'!$P$71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5'!$Q$71:$U$71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C1D-D346-81EE-F39A88E0C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8528116"/>
        <c:axId val="2027336362"/>
        <c:axId val="0"/>
      </c:bar3DChart>
      <c:catAx>
        <c:axId val="14585281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027336362"/>
        <c:crosses val="autoZero"/>
        <c:auto val="1"/>
        <c:lblAlgn val="ctr"/>
        <c:lblOffset val="100"/>
        <c:noMultiLvlLbl val="1"/>
      </c:catAx>
      <c:valAx>
        <c:axId val="20273363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45852811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5'!$P$77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5'!$Q$77:$U$77</c:f>
              <c:numCache>
                <c:formatCode>0.00%</c:formatCode>
                <c:ptCount val="5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0.375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878-CC4F-A1C5-69E87E5544F8}"/>
            </c:ext>
          </c:extLst>
        </c:ser>
        <c:ser>
          <c:idx val="1"/>
          <c:order val="1"/>
          <c:tx>
            <c:strRef>
              <c:f>'grupo 5'!$P$78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5'!$Q$78:$U$78</c:f>
              <c:numCache>
                <c:formatCode>0.00%</c:formatCode>
                <c:ptCount val="5"/>
                <c:pt idx="0">
                  <c:v>0.125</c:v>
                </c:pt>
                <c:pt idx="1">
                  <c:v>0.25</c:v>
                </c:pt>
                <c:pt idx="2">
                  <c:v>0.25</c:v>
                </c:pt>
                <c:pt idx="3">
                  <c:v>0</c:v>
                </c:pt>
                <c:pt idx="4">
                  <c:v>0.125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7878-CC4F-A1C5-69E87E5544F8}"/>
            </c:ext>
          </c:extLst>
        </c:ser>
        <c:ser>
          <c:idx val="2"/>
          <c:order val="2"/>
          <c:tx>
            <c:strRef>
              <c:f>'grupo 5'!$P$79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5'!$Q$79:$U$79</c:f>
              <c:numCache>
                <c:formatCode>0.00%</c:formatCode>
                <c:ptCount val="5"/>
                <c:pt idx="0">
                  <c:v>0</c:v>
                </c:pt>
                <c:pt idx="1">
                  <c:v>0.375</c:v>
                </c:pt>
                <c:pt idx="2">
                  <c:v>0.125</c:v>
                </c:pt>
                <c:pt idx="3">
                  <c:v>0.375</c:v>
                </c:pt>
                <c:pt idx="4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7878-CC4F-A1C5-69E87E5544F8}"/>
            </c:ext>
          </c:extLst>
        </c:ser>
        <c:ser>
          <c:idx val="3"/>
          <c:order val="3"/>
          <c:tx>
            <c:strRef>
              <c:f>'grupo 5'!$P$80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5'!$Q$80:$U$80</c:f>
              <c:numCache>
                <c:formatCode>0.00%</c:formatCode>
                <c:ptCount val="5"/>
                <c:pt idx="0">
                  <c:v>0.625</c:v>
                </c:pt>
                <c:pt idx="1">
                  <c:v>0.375</c:v>
                </c:pt>
                <c:pt idx="2">
                  <c:v>0.625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7878-CC4F-A1C5-69E87E554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4141736"/>
        <c:axId val="190402103"/>
        <c:axId val="0"/>
      </c:bar3DChart>
      <c:catAx>
        <c:axId val="1014141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0402103"/>
        <c:crosses val="autoZero"/>
        <c:auto val="1"/>
        <c:lblAlgn val="ctr"/>
        <c:lblOffset val="100"/>
        <c:noMultiLvlLbl val="1"/>
      </c:catAx>
      <c:valAx>
        <c:axId val="1904021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01414173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5'!$P$86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5'!$Q$86:$R$86</c:f>
              <c:numCache>
                <c:formatCode>General</c:formatCode>
                <c:ptCount val="2"/>
                <c:pt idx="0">
                  <c:v>7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043-5941-88B1-4244E82583DA}"/>
            </c:ext>
          </c:extLst>
        </c:ser>
        <c:ser>
          <c:idx val="1"/>
          <c:order val="1"/>
          <c:tx>
            <c:strRef>
              <c:f>'grupo 5'!$P$87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5'!$Q$87:$R$87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043-5941-88B1-4244E82583DA}"/>
            </c:ext>
          </c:extLst>
        </c:ser>
        <c:ser>
          <c:idx val="2"/>
          <c:order val="2"/>
          <c:tx>
            <c:strRef>
              <c:f>'grupo 5'!$P$88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5'!$Q$88:$R$88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043-5941-88B1-4244E82583DA}"/>
            </c:ext>
          </c:extLst>
        </c:ser>
        <c:ser>
          <c:idx val="3"/>
          <c:order val="3"/>
          <c:tx>
            <c:strRef>
              <c:f>'grupo 5'!$P$89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5'!$Q$89:$R$89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043-5941-88B1-4244E8258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517447"/>
        <c:axId val="939143972"/>
        <c:axId val="0"/>
      </c:bar3DChart>
      <c:catAx>
        <c:axId val="2055174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939143972"/>
        <c:crosses val="autoZero"/>
        <c:auto val="1"/>
        <c:lblAlgn val="ctr"/>
        <c:lblOffset val="100"/>
        <c:noMultiLvlLbl val="1"/>
      </c:catAx>
      <c:valAx>
        <c:axId val="9391439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05517447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65051665839068"/>
          <c:y val="0.18231786763706331"/>
          <c:w val="0.63906287389751948"/>
          <c:h val="0.64323116980895312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CONSOLIDADO!$B$62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CONSOLIDADO!$C$61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CONSOLIDADO!$C$62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EB4-914A-B2D1-E31B72B1762C}"/>
            </c:ext>
          </c:extLst>
        </c:ser>
        <c:ser>
          <c:idx val="1"/>
          <c:order val="1"/>
          <c:tx>
            <c:strRef>
              <c:f>CONSOLIDADO!$B$63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CONSOLIDADO!$C$61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CONSOLIDADO!$C$63</c:f>
              <c:numCache>
                <c:formatCode>0.00%</c:formatCode>
                <c:ptCount val="1"/>
                <c:pt idx="0">
                  <c:v>3.5087719298245612E-2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EB4-914A-B2D1-E31B72B1762C}"/>
            </c:ext>
          </c:extLst>
        </c:ser>
        <c:ser>
          <c:idx val="2"/>
          <c:order val="2"/>
          <c:tx>
            <c:strRef>
              <c:f>CONSOLIDADO!$B$64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CONSOLIDADO!$C$61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CONSOLIDADO!$C$64</c:f>
              <c:numCache>
                <c:formatCode>0.00%</c:formatCode>
                <c:ptCount val="1"/>
                <c:pt idx="0">
                  <c:v>0.38596491228070179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EB4-914A-B2D1-E31B72B1762C}"/>
            </c:ext>
          </c:extLst>
        </c:ser>
        <c:ser>
          <c:idx val="3"/>
          <c:order val="3"/>
          <c:tx>
            <c:strRef>
              <c:f>CONSOLIDADO!$B$65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CONSOLIDADO!$C$61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CONSOLIDADO!$C$65</c:f>
              <c:numCache>
                <c:formatCode>0.00%</c:formatCode>
                <c:ptCount val="1"/>
                <c:pt idx="0">
                  <c:v>0.53216374269005851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EB4-914A-B2D1-E31B72B1762C}"/>
            </c:ext>
          </c:extLst>
        </c:ser>
        <c:ser>
          <c:idx val="4"/>
          <c:order val="4"/>
          <c:tx>
            <c:strRef>
              <c:f>CONSOLIDADO!$B$66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CONSOLIDADO!$C$61</c:f>
              <c:strCache>
                <c:ptCount val="1"/>
                <c:pt idx="0">
                  <c:v>LECTO-ESCRITURA</c:v>
                </c:pt>
              </c:strCache>
            </c:strRef>
          </c:cat>
          <c:val>
            <c:numRef>
              <c:f>CONSOLIDADO!$C$66</c:f>
              <c:numCache>
                <c:formatCode>0.00%</c:formatCode>
                <c:ptCount val="1"/>
                <c:pt idx="0">
                  <c:v>4.6783625730994149E-2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DEB4-914A-B2D1-E31B72B1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2395269"/>
        <c:axId val="2111845418"/>
        <c:axId val="0"/>
      </c:bar3DChart>
      <c:catAx>
        <c:axId val="18223952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111845418"/>
        <c:crosses val="autoZero"/>
        <c:auto val="1"/>
        <c:lblAlgn val="ctr"/>
        <c:lblOffset val="100"/>
        <c:noMultiLvlLbl val="1"/>
      </c:catAx>
      <c:valAx>
        <c:axId val="21118454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822395269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5'!$P$94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5'!$Q$94:$R$94</c:f>
              <c:numCache>
                <c:formatCode>0.00%</c:formatCode>
                <c:ptCount val="2"/>
                <c:pt idx="0">
                  <c:v>0.875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BF6-3648-855D-D9997FB60E0D}"/>
            </c:ext>
          </c:extLst>
        </c:ser>
        <c:ser>
          <c:idx val="1"/>
          <c:order val="1"/>
          <c:tx>
            <c:strRef>
              <c:f>'grupo 5'!$P$95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5'!$Q$95:$R$95</c:f>
              <c:numCache>
                <c:formatCode>0.00%</c:formatCode>
                <c:ptCount val="2"/>
                <c:pt idx="0">
                  <c:v>0</c:v>
                </c:pt>
                <c:pt idx="1">
                  <c:v>0.375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BF6-3648-855D-D9997FB60E0D}"/>
            </c:ext>
          </c:extLst>
        </c:ser>
        <c:ser>
          <c:idx val="2"/>
          <c:order val="2"/>
          <c:tx>
            <c:strRef>
              <c:f>'grupo 5'!$P$96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5'!$Q$96:$R$96</c:f>
              <c:numCache>
                <c:formatCode>0.00%</c:formatCode>
                <c:ptCount val="2"/>
                <c:pt idx="0">
                  <c:v>0.125</c:v>
                </c:pt>
                <c:pt idx="1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CBF6-3648-855D-D9997FB60E0D}"/>
            </c:ext>
          </c:extLst>
        </c:ser>
        <c:ser>
          <c:idx val="3"/>
          <c:order val="3"/>
          <c:tx>
            <c:strRef>
              <c:f>'grupo 5'!$P$97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5'!$Q$93:$R$93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5'!$Q$97:$R$97</c:f>
              <c:numCache>
                <c:formatCode>0.00%</c:formatCode>
                <c:ptCount val="2"/>
                <c:pt idx="0">
                  <c:v>0</c:v>
                </c:pt>
                <c:pt idx="1">
                  <c:v>0.375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CBF6-3648-855D-D9997FB60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5000446"/>
        <c:axId val="1559921843"/>
        <c:axId val="0"/>
      </c:bar3DChart>
      <c:catAx>
        <c:axId val="21050004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559921843"/>
        <c:crosses val="autoZero"/>
        <c:auto val="1"/>
        <c:lblAlgn val="ctr"/>
        <c:lblOffset val="100"/>
        <c:noMultiLvlLbl val="1"/>
      </c:catAx>
      <c:valAx>
        <c:axId val="15599218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10500044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95755604806827"/>
          <c:y val="0.17169369765034354"/>
          <c:w val="0.50775573845348543"/>
          <c:h val="0.6538553397956729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5'!$P$49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5'!$Q$49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28B-6841-83FC-FEE65C7FB22C}"/>
            </c:ext>
          </c:extLst>
        </c:ser>
        <c:ser>
          <c:idx val="1"/>
          <c:order val="1"/>
          <c:tx>
            <c:strRef>
              <c:f>'grupo 5'!$P$50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5'!$Q$50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28B-6841-83FC-FEE65C7FB22C}"/>
            </c:ext>
          </c:extLst>
        </c:ser>
        <c:ser>
          <c:idx val="2"/>
          <c:order val="2"/>
          <c:tx>
            <c:strRef>
              <c:f>'grupo 5'!$P$51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5'!$Q$51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28B-6841-83FC-FEE65C7FB22C}"/>
            </c:ext>
          </c:extLst>
        </c:ser>
        <c:ser>
          <c:idx val="3"/>
          <c:order val="3"/>
          <c:tx>
            <c:strRef>
              <c:f>'grupo 5'!$P$52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5'!$Q$52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28B-6841-83FC-FEE65C7F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919773"/>
        <c:axId val="2047357168"/>
        <c:axId val="0"/>
      </c:bar3DChart>
      <c:catAx>
        <c:axId val="2179197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2047357168"/>
        <c:crosses val="autoZero"/>
        <c:auto val="1"/>
        <c:lblAlgn val="ctr"/>
        <c:lblOffset val="100"/>
        <c:noMultiLvlLbl val="1"/>
      </c:catAx>
      <c:valAx>
        <c:axId val="20473571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1791977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259115289378222"/>
          <c:y val="0.16717035370578681"/>
          <c:w val="0.45412219571754897"/>
          <c:h val="0.65877307003291263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5'!$P$57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5'!$Q$57</c:f>
              <c:numCache>
                <c:formatCode>0.00%</c:formatCode>
                <c:ptCount val="1"/>
                <c:pt idx="0">
                  <c:v>3.4482758620689655E-2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5D7-EA48-B03F-1A9E53C994B3}"/>
            </c:ext>
          </c:extLst>
        </c:ser>
        <c:ser>
          <c:idx val="1"/>
          <c:order val="1"/>
          <c:tx>
            <c:strRef>
              <c:f>'grupo 5'!$P$58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5'!$Q$58</c:f>
              <c:numCache>
                <c:formatCode>0.00%</c:formatCode>
                <c:ptCount val="1"/>
                <c:pt idx="0">
                  <c:v>0.27586206896551724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5D7-EA48-B03F-1A9E53C994B3}"/>
            </c:ext>
          </c:extLst>
        </c:ser>
        <c:ser>
          <c:idx val="2"/>
          <c:order val="2"/>
          <c:tx>
            <c:strRef>
              <c:f>'grupo 5'!$P$59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5'!$Q$59</c:f>
              <c:numCache>
                <c:formatCode>0.00%</c:formatCode>
                <c:ptCount val="1"/>
                <c:pt idx="0">
                  <c:v>0.58620689655172409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5D7-EA48-B03F-1A9E53C994B3}"/>
            </c:ext>
          </c:extLst>
        </c:ser>
        <c:ser>
          <c:idx val="3"/>
          <c:order val="3"/>
          <c:tx>
            <c:strRef>
              <c:f>'grupo 5'!$P$60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5'!$Q$60</c:f>
              <c:numCache>
                <c:formatCode>0.00%</c:formatCode>
                <c:ptCount val="1"/>
                <c:pt idx="0">
                  <c:v>0.10344827586206896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5D7-EA48-B03F-1A9E53C99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5993466"/>
        <c:axId val="1561294245"/>
        <c:axId val="0"/>
      </c:bar3DChart>
      <c:catAx>
        <c:axId val="1459934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561294245"/>
        <c:crosses val="autoZero"/>
        <c:auto val="1"/>
        <c:lblAlgn val="ctr"/>
        <c:lblOffset val="100"/>
        <c:noMultiLvlLbl val="1"/>
      </c:catAx>
      <c:valAx>
        <c:axId val="15612942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4599346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996361740427683"/>
          <c:y val="0.22513470569542032"/>
          <c:w val="0.50674958042037888"/>
          <c:h val="0.58793357108388355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5'!$P$103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5'!$Q$103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93B-9C4F-A1C4-98EACCA6C1B1}"/>
            </c:ext>
          </c:extLst>
        </c:ser>
        <c:ser>
          <c:idx val="1"/>
          <c:order val="1"/>
          <c:tx>
            <c:strRef>
              <c:f>'grupo 5'!$P$104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5'!$Q$104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93B-9C4F-A1C4-98EACCA6C1B1}"/>
            </c:ext>
          </c:extLst>
        </c:ser>
        <c:ser>
          <c:idx val="2"/>
          <c:order val="2"/>
          <c:tx>
            <c:strRef>
              <c:f>'grupo 5'!$P$105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5'!$Q$105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593B-9C4F-A1C4-98EACCA6C1B1}"/>
            </c:ext>
          </c:extLst>
        </c:ser>
        <c:ser>
          <c:idx val="3"/>
          <c:order val="3"/>
          <c:tx>
            <c:strRef>
              <c:f>'grupo 5'!$P$106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5'!$Q$106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593B-9C4F-A1C4-98EACCA6C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6907563"/>
        <c:axId val="349090283"/>
        <c:axId val="0"/>
      </c:bar3DChart>
      <c:catAx>
        <c:axId val="12169075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349090283"/>
        <c:crosses val="autoZero"/>
        <c:auto val="1"/>
        <c:lblAlgn val="ctr"/>
        <c:lblOffset val="100"/>
        <c:noMultiLvlLbl val="1"/>
      </c:catAx>
      <c:valAx>
        <c:axId val="3490902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16907563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34093159072315"/>
          <c:y val="0.23462503868239179"/>
          <c:w val="0.45137226035268824"/>
          <c:h val="0.58137468624282229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5'!$P$111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5'!$Q$111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B8F-7E41-B30F-22DE7929674E}"/>
            </c:ext>
          </c:extLst>
        </c:ser>
        <c:ser>
          <c:idx val="1"/>
          <c:order val="1"/>
          <c:tx>
            <c:strRef>
              <c:f>'grupo 5'!$P$112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5'!$Q$112</c:f>
              <c:numCache>
                <c:formatCode>0.00%</c:formatCode>
                <c:ptCount val="1"/>
                <c:pt idx="0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B8F-7E41-B30F-22DE7929674E}"/>
            </c:ext>
          </c:extLst>
        </c:ser>
        <c:ser>
          <c:idx val="2"/>
          <c:order val="2"/>
          <c:tx>
            <c:strRef>
              <c:f>'grupo 5'!$P$113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5'!$Q$113</c:f>
              <c:numCache>
                <c:formatCode>0.00%</c:formatCode>
                <c:ptCount val="1"/>
                <c:pt idx="0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FB8F-7E41-B30F-22DE7929674E}"/>
            </c:ext>
          </c:extLst>
        </c:ser>
        <c:ser>
          <c:idx val="3"/>
          <c:order val="3"/>
          <c:tx>
            <c:strRef>
              <c:f>'grupo 5'!$P$114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5'!$Q$114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FB8F-7E41-B30F-22DE79296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0891425"/>
        <c:axId val="1667345342"/>
        <c:axId val="0"/>
      </c:bar3DChart>
      <c:catAx>
        <c:axId val="10108914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667345342"/>
        <c:crosses val="autoZero"/>
        <c:auto val="1"/>
        <c:lblAlgn val="ctr"/>
        <c:lblOffset val="100"/>
        <c:noMultiLvlLbl val="1"/>
      </c:catAx>
      <c:valAx>
        <c:axId val="16673453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01089142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Arial"/>
              </a:defRPr>
            </a:pPr>
            <a:r>
              <a:rPr lang="es-CO" b="1" i="0">
                <a:solidFill>
                  <a:srgbClr val="000000"/>
                </a:solidFill>
                <a:latin typeface="Arial"/>
              </a:rPr>
              <a:t>PARTICULARIDADES DEL GRUPO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28415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28415F"/>
              </a:solidFill>
              <a:ln cmpd="sng">
                <a:solidFill>
                  <a:srgbClr val="28415F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6'!$E$5:$E$9</c:f>
              <c:strCache>
                <c:ptCount val="5"/>
                <c:pt idx="0">
                  <c:v># Estudiantes repitentes</c:v>
                </c:pt>
                <c:pt idx="1">
                  <c:v># Estudiantes con necesidades educativas especiales (N.E.E)</c:v>
                </c:pt>
                <c:pt idx="2">
                  <c:v># Estudiantes en extraedad</c:v>
                </c:pt>
                <c:pt idx="3">
                  <c:v># Estudiantes Ingresó II Semestre</c:v>
                </c:pt>
                <c:pt idx="4">
                  <c:v># Estudiantes en multigrado</c:v>
                </c:pt>
              </c:strCache>
            </c:strRef>
          </c:cat>
          <c:val>
            <c:numRef>
              <c:f>'grupo 6'!$H$5:$H$9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5-2140-B946-8446C85F1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828645"/>
        <c:axId val="391878121"/>
      </c:lineChart>
      <c:catAx>
        <c:axId val="10248286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391878121"/>
        <c:crosses val="autoZero"/>
        <c:auto val="1"/>
        <c:lblAlgn val="ctr"/>
        <c:lblOffset val="100"/>
        <c:noMultiLvlLbl val="1"/>
      </c:catAx>
      <c:valAx>
        <c:axId val="3918781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CO" b="1" i="0">
                    <a:solidFill>
                      <a:srgbClr val="000000"/>
                    </a:solidFill>
                    <a:latin typeface="Roboto"/>
                  </a:rPr>
                  <a:t>Estudiantes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024828645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xMode val="edge"/>
          <c:yMode val="edge"/>
          <c:x val="8.9284998677857642E-4"/>
          <c:y val="2.4886877828054297E-2"/>
          <c:w val="0.98301662477058394"/>
          <c:h val="0.952534755635634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E2D9-4D43-ABB0-63B260AE9E4A}"/>
              </c:ext>
            </c:extLst>
          </c:dPt>
          <c:dPt>
            <c:idx val="1"/>
            <c:bubble3D val="0"/>
            <c:spPr>
              <a:solidFill>
                <a:srgbClr val="DB4437"/>
              </a:solidFill>
            </c:spPr>
            <c:extLst>
              <c:ext xmlns:c16="http://schemas.microsoft.com/office/drawing/2014/chart" uri="{C3380CC4-5D6E-409C-BE32-E72D297353CC}">
                <c16:uniqueId val="{00000003-E2D9-4D43-ABB0-63B260AE9E4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'grupo 6'!$E$3:$E$4</c:f>
              <c:strCache>
                <c:ptCount val="2"/>
                <c:pt idx="0">
                  <c:v># Estudiantes que presentaron la prueba</c:v>
                </c:pt>
                <c:pt idx="1">
                  <c:v># Estudiantes que no presentaron la prueba</c:v>
                </c:pt>
              </c:strCache>
            </c:strRef>
          </c:cat>
          <c:val>
            <c:numRef>
              <c:f>'grupo 6'!$H$3:$H$4</c:f>
              <c:numCache>
                <c:formatCode>General</c:formatCode>
                <c:ptCount val="2"/>
                <c:pt idx="0">
                  <c:v>29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D9-4D43-ABB0-63B260AE9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6'!$P$14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6'!$Q$14:$U$14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A69-3F4D-9DFE-A28F55525F54}"/>
            </c:ext>
          </c:extLst>
        </c:ser>
        <c:ser>
          <c:idx val="1"/>
          <c:order val="1"/>
          <c:tx>
            <c:strRef>
              <c:f>'grupo 6'!$P$15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6'!$Q$15:$U$15</c:f>
              <c:numCache>
                <c:formatCode>General</c:formatCode>
                <c:ptCount val="5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CA69-3F4D-9DFE-A28F55525F54}"/>
            </c:ext>
          </c:extLst>
        </c:ser>
        <c:ser>
          <c:idx val="2"/>
          <c:order val="2"/>
          <c:tx>
            <c:strRef>
              <c:f>'grupo 6'!$P$16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6'!$Q$16:$U$16</c:f>
              <c:numCache>
                <c:formatCode>General</c:formatCode>
                <c:ptCount val="5"/>
                <c:pt idx="0">
                  <c:v>7</c:v>
                </c:pt>
                <c:pt idx="1">
                  <c:v>14</c:v>
                </c:pt>
                <c:pt idx="2">
                  <c:v>12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CA69-3F4D-9DFE-A28F55525F54}"/>
            </c:ext>
          </c:extLst>
        </c:ser>
        <c:ser>
          <c:idx val="3"/>
          <c:order val="3"/>
          <c:tx>
            <c:strRef>
              <c:f>'grupo 6'!$P$17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6'!$Q$13:$U$13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6'!$Q$17:$U$17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15</c:v>
                </c:pt>
                <c:pt idx="3">
                  <c:v>17</c:v>
                </c:pt>
                <c:pt idx="4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CA69-3F4D-9DFE-A28F55525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5782772"/>
        <c:axId val="2105160135"/>
        <c:axId val="0"/>
      </c:bar3DChart>
      <c:catAx>
        <c:axId val="6757827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105160135"/>
        <c:crosses val="autoZero"/>
        <c:auto val="1"/>
        <c:lblAlgn val="ctr"/>
        <c:lblOffset val="100"/>
        <c:noMultiLvlLbl val="1"/>
      </c:catAx>
      <c:valAx>
        <c:axId val="2105160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67578277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6'!$P$22</c:f>
              <c:strCache>
                <c:ptCount val="1"/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6'!$Q$22:$U$22</c:f>
              <c:numCache>
                <c:formatCode>General</c:formatCode>
                <c:ptCount val="5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4A2-6943-BFFF-CA875C48FF6F}"/>
            </c:ext>
          </c:extLst>
        </c:ser>
        <c:ser>
          <c:idx val="1"/>
          <c:order val="1"/>
          <c:tx>
            <c:strRef>
              <c:f>'grupo 6'!$P$23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B2A2C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6'!$Q$23:$U$23</c:f>
              <c:numCache>
                <c:formatCode>0.00%</c:formatCode>
                <c:ptCount val="5"/>
                <c:pt idx="0">
                  <c:v>0.13793103448275862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0.10344827586206896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4A2-6943-BFFF-CA875C48FF6F}"/>
            </c:ext>
          </c:extLst>
        </c:ser>
        <c:ser>
          <c:idx val="2"/>
          <c:order val="2"/>
          <c:tx>
            <c:strRef>
              <c:f>'grupo 6'!$P$24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C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6'!$Q$24:$U$24</c:f>
              <c:numCache>
                <c:formatCode>0.00%</c:formatCode>
                <c:ptCount val="5"/>
                <c:pt idx="0">
                  <c:v>0.31034482758620691</c:v>
                </c:pt>
                <c:pt idx="1">
                  <c:v>0.13793103448275862</c:v>
                </c:pt>
                <c:pt idx="2">
                  <c:v>6.8965517241379309E-2</c:v>
                </c:pt>
                <c:pt idx="3">
                  <c:v>0.17241379310344829</c:v>
                </c:pt>
                <c:pt idx="4">
                  <c:v>0.24137931034482757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4A2-6943-BFFF-CA875C48FF6F}"/>
            </c:ext>
          </c:extLst>
        </c:ser>
        <c:ser>
          <c:idx val="3"/>
          <c:order val="3"/>
          <c:tx>
            <c:strRef>
              <c:f>'grupo 6'!$P$25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6'!$Q$25:$U$25</c:f>
              <c:numCache>
                <c:formatCode>0.00%</c:formatCode>
                <c:ptCount val="5"/>
                <c:pt idx="0">
                  <c:v>0.24137931034482757</c:v>
                </c:pt>
                <c:pt idx="1">
                  <c:v>0.48275862068965514</c:v>
                </c:pt>
                <c:pt idx="2">
                  <c:v>0.41379310344827586</c:v>
                </c:pt>
                <c:pt idx="3">
                  <c:v>0.24137931034482757</c:v>
                </c:pt>
                <c:pt idx="4">
                  <c:v>0.44827586206896552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34A2-6943-BFFF-CA875C48FF6F}"/>
            </c:ext>
          </c:extLst>
        </c:ser>
        <c:ser>
          <c:idx val="4"/>
          <c:order val="4"/>
          <c:tx>
            <c:strRef>
              <c:f>'grupo 6'!$P$26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cat>
            <c:strRef>
              <c:f>'grupo 6'!$Q$21:$U$21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6'!$Q$26:$U$26</c:f>
              <c:numCache>
                <c:formatCode>0.00%</c:formatCode>
                <c:ptCount val="5"/>
                <c:pt idx="0">
                  <c:v>0.31034482758620691</c:v>
                </c:pt>
                <c:pt idx="1">
                  <c:v>0.37931034482758619</c:v>
                </c:pt>
                <c:pt idx="2">
                  <c:v>0.51724137931034486</c:v>
                </c:pt>
                <c:pt idx="3">
                  <c:v>0.58620689655172409</c:v>
                </c:pt>
                <c:pt idx="4">
                  <c:v>0.20689655172413793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34A2-6943-BFFF-CA875C48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4455036"/>
        <c:axId val="817781751"/>
        <c:axId val="0"/>
      </c:bar3DChart>
      <c:catAx>
        <c:axId val="5844550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817781751"/>
        <c:crosses val="autoZero"/>
        <c:auto val="1"/>
        <c:lblAlgn val="ctr"/>
        <c:lblOffset val="100"/>
        <c:noMultiLvlLbl val="1"/>
      </c:catAx>
      <c:valAx>
        <c:axId val="8177817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584455036"/>
        <c:crosses val="autoZero"/>
        <c:crossBetween val="between"/>
      </c:valAx>
    </c:plotArea>
    <c:legend>
      <c:legendPos val="b"/>
      <c:legendEntry>
        <c:idx val="0"/>
        <c:delete val="1"/>
      </c:legendEntry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6'!$P$32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6'!$Q$32:$R$32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790-CA4F-82FF-F7923E5905E7}"/>
            </c:ext>
          </c:extLst>
        </c:ser>
        <c:ser>
          <c:idx val="1"/>
          <c:order val="1"/>
          <c:tx>
            <c:strRef>
              <c:f>'grupo 6'!$P$33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6'!$Q$33:$R$33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790-CA4F-82FF-F7923E5905E7}"/>
            </c:ext>
          </c:extLst>
        </c:ser>
        <c:ser>
          <c:idx val="2"/>
          <c:order val="2"/>
          <c:tx>
            <c:strRef>
              <c:f>'grupo 6'!$P$34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6'!$Q$34:$R$34</c:f>
              <c:numCache>
                <c:formatCode>General</c:formatCode>
                <c:ptCount val="2"/>
                <c:pt idx="0">
                  <c:v>13</c:v>
                </c:pt>
                <c:pt idx="1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790-CA4F-82FF-F7923E5905E7}"/>
            </c:ext>
          </c:extLst>
        </c:ser>
        <c:ser>
          <c:idx val="3"/>
          <c:order val="3"/>
          <c:tx>
            <c:strRef>
              <c:f>'grupo 6'!$P$35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6'!$Q$31:$R$31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6'!$Q$35:$R$35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790-CA4F-82FF-F7923E590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19075"/>
        <c:axId val="1389719657"/>
        <c:axId val="0"/>
      </c:bar3DChart>
      <c:catAx>
        <c:axId val="199190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389719657"/>
        <c:crosses val="autoZero"/>
        <c:auto val="1"/>
        <c:lblAlgn val="ctr"/>
        <c:lblOffset val="100"/>
        <c:noMultiLvlLbl val="1"/>
      </c:catAx>
      <c:valAx>
        <c:axId val="13897196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91907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CONSOLIDADO!$B$74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CONSOLIDADO!$C$73:$G$73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CONSOLIDADO!$C$74:$G$74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3A7-C241-BEE7-045E935C96EA}"/>
            </c:ext>
          </c:extLst>
        </c:ser>
        <c:ser>
          <c:idx val="1"/>
          <c:order val="1"/>
          <c:tx>
            <c:strRef>
              <c:f>CONSOLIDADO!$B$75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CONSOLIDADO!$C$73:$G$73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CONSOLIDADO!$C$75:$G$75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3A7-C241-BEE7-045E935C96EA}"/>
            </c:ext>
          </c:extLst>
        </c:ser>
        <c:ser>
          <c:idx val="2"/>
          <c:order val="2"/>
          <c:tx>
            <c:strRef>
              <c:f>CONSOLIDADO!$B$76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CONSOLIDADO!$C$73:$G$73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CONSOLIDADO!$C$76:$G$76</c:f>
              <c:numCache>
                <c:formatCode>General</c:formatCode>
                <c:ptCount val="5"/>
                <c:pt idx="0">
                  <c:v>6</c:v>
                </c:pt>
                <c:pt idx="1">
                  <c:v>16</c:v>
                </c:pt>
                <c:pt idx="2">
                  <c:v>9</c:v>
                </c:pt>
                <c:pt idx="3">
                  <c:v>7</c:v>
                </c:pt>
                <c:pt idx="4">
                  <c:v>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3A7-C241-BEE7-045E935C96EA}"/>
            </c:ext>
          </c:extLst>
        </c:ser>
        <c:ser>
          <c:idx val="3"/>
          <c:order val="3"/>
          <c:tx>
            <c:strRef>
              <c:f>CONSOLIDADO!$B$77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CONSOLIDADO!$C$73:$G$73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CONSOLIDADO!$C$77:$G$77</c:f>
              <c:numCache>
                <c:formatCode>General</c:formatCode>
                <c:ptCount val="5"/>
                <c:pt idx="0">
                  <c:v>14</c:v>
                </c:pt>
                <c:pt idx="1">
                  <c:v>9</c:v>
                </c:pt>
                <c:pt idx="2">
                  <c:v>18</c:v>
                </c:pt>
                <c:pt idx="3">
                  <c:v>14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E3A7-C241-BEE7-045E935C9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4651322"/>
        <c:axId val="1184331912"/>
        <c:axId val="0"/>
      </c:bar3DChart>
      <c:catAx>
        <c:axId val="11446513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184331912"/>
        <c:crosses val="autoZero"/>
        <c:auto val="1"/>
        <c:lblAlgn val="ctr"/>
        <c:lblOffset val="100"/>
        <c:noMultiLvlLbl val="1"/>
      </c:catAx>
      <c:valAx>
        <c:axId val="11843319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14465132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6'!$P$40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6'!$Q$40:$R$40</c:f>
              <c:numCache>
                <c:formatCode>0.00%</c:formatCode>
                <c:ptCount val="2"/>
                <c:pt idx="0">
                  <c:v>6.8965517241379309E-2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B7C-E845-BA57-206C42EA8A2F}"/>
            </c:ext>
          </c:extLst>
        </c:ser>
        <c:ser>
          <c:idx val="1"/>
          <c:order val="1"/>
          <c:tx>
            <c:strRef>
              <c:f>'grupo 6'!$P$41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6'!$Q$41:$R$41</c:f>
              <c:numCache>
                <c:formatCode>0.00%</c:formatCode>
                <c:ptCount val="2"/>
                <c:pt idx="0">
                  <c:v>0.31034482758620691</c:v>
                </c:pt>
                <c:pt idx="1">
                  <c:v>0.31034482758620691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B7C-E845-BA57-206C42EA8A2F}"/>
            </c:ext>
          </c:extLst>
        </c:ser>
        <c:ser>
          <c:idx val="2"/>
          <c:order val="2"/>
          <c:tx>
            <c:strRef>
              <c:f>'grupo 6'!$P$42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6'!$Q$42:$R$42</c:f>
              <c:numCache>
                <c:formatCode>0.00%</c:formatCode>
                <c:ptCount val="2"/>
                <c:pt idx="0">
                  <c:v>0.44827586206896552</c:v>
                </c:pt>
                <c:pt idx="1">
                  <c:v>0.48275862068965514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B7C-E845-BA57-206C42EA8A2F}"/>
            </c:ext>
          </c:extLst>
        </c:ser>
        <c:ser>
          <c:idx val="3"/>
          <c:order val="3"/>
          <c:tx>
            <c:strRef>
              <c:f>'grupo 6'!$P$43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6'!$Q$39:$R$39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6'!$Q$43:$R$43</c:f>
              <c:numCache>
                <c:formatCode>0.00%</c:formatCode>
                <c:ptCount val="2"/>
                <c:pt idx="0">
                  <c:v>0.17241379310344829</c:v>
                </c:pt>
                <c:pt idx="1">
                  <c:v>0.20689655172413793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B7C-E845-BA57-206C42EA8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5597939"/>
        <c:axId val="1647300063"/>
        <c:axId val="0"/>
      </c:bar3DChart>
      <c:catAx>
        <c:axId val="7955979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647300063"/>
        <c:crosses val="autoZero"/>
        <c:auto val="1"/>
        <c:lblAlgn val="ctr"/>
        <c:lblOffset val="100"/>
        <c:noMultiLvlLbl val="1"/>
      </c:catAx>
      <c:valAx>
        <c:axId val="16473000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79559793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6'!$P$68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6'!$Q$68:$U$68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E6D-274B-B63C-D3452100807B}"/>
            </c:ext>
          </c:extLst>
        </c:ser>
        <c:ser>
          <c:idx val="1"/>
          <c:order val="1"/>
          <c:tx>
            <c:strRef>
              <c:f>'grupo 6'!$P$69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6'!$Q$69:$U$69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E6D-274B-B63C-D3452100807B}"/>
            </c:ext>
          </c:extLst>
        </c:ser>
        <c:ser>
          <c:idx val="2"/>
          <c:order val="2"/>
          <c:tx>
            <c:strRef>
              <c:f>'grupo 6'!$P$70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6'!$Q$70:$U$70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8E6D-274B-B63C-D3452100807B}"/>
            </c:ext>
          </c:extLst>
        </c:ser>
        <c:ser>
          <c:idx val="3"/>
          <c:order val="3"/>
          <c:tx>
            <c:strRef>
              <c:f>'grupo 6'!$P$71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6'!$Q$67:$U$67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6'!$Q$71:$U$71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8E6D-274B-B63C-D34521008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4976110"/>
        <c:axId val="1950853426"/>
        <c:axId val="0"/>
      </c:bar3DChart>
      <c:catAx>
        <c:axId val="9349761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950853426"/>
        <c:crosses val="autoZero"/>
        <c:auto val="1"/>
        <c:lblAlgn val="ctr"/>
        <c:lblOffset val="100"/>
        <c:noMultiLvlLbl val="1"/>
      </c:catAx>
      <c:valAx>
        <c:axId val="19508534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93497611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ACTIVIDAD/DESEMPEÑO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6'!$P$77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6'!$Q$77:$U$77</c:f>
              <c:numCache>
                <c:formatCode>0.00%</c:formatCode>
                <c:ptCount val="5"/>
                <c:pt idx="0">
                  <c:v>0.33333333333333337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CC0-934D-A45B-9B7FE6B0BAEE}"/>
            </c:ext>
          </c:extLst>
        </c:ser>
        <c:ser>
          <c:idx val="1"/>
          <c:order val="1"/>
          <c:tx>
            <c:strRef>
              <c:f>'grupo 6'!$P$78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6'!$Q$78:$U$78</c:f>
              <c:numCache>
                <c:formatCode>0.00%</c:formatCode>
                <c:ptCount val="5"/>
                <c:pt idx="0">
                  <c:v>0.66666666666666674</c:v>
                </c:pt>
                <c:pt idx="1">
                  <c:v>0</c:v>
                </c:pt>
                <c:pt idx="2">
                  <c:v>0</c:v>
                </c:pt>
                <c:pt idx="3">
                  <c:v>0.66666666666666674</c:v>
                </c:pt>
                <c:pt idx="4">
                  <c:v>0.66666666666666674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CC0-934D-A45B-9B7FE6B0BAEE}"/>
            </c:ext>
          </c:extLst>
        </c:ser>
        <c:ser>
          <c:idx val="2"/>
          <c:order val="2"/>
          <c:tx>
            <c:strRef>
              <c:f>'grupo 6'!$P$79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6'!$Q$79:$U$79</c:f>
              <c:numCache>
                <c:formatCode>0.00%</c:formatCode>
                <c:ptCount val="5"/>
                <c:pt idx="0">
                  <c:v>0</c:v>
                </c:pt>
                <c:pt idx="1">
                  <c:v>0.66666666666666674</c:v>
                </c:pt>
                <c:pt idx="2">
                  <c:v>0.33333333333333337</c:v>
                </c:pt>
                <c:pt idx="3">
                  <c:v>0</c:v>
                </c:pt>
                <c:pt idx="4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CC0-934D-A45B-9B7FE6B0BAEE}"/>
            </c:ext>
          </c:extLst>
        </c:ser>
        <c:ser>
          <c:idx val="3"/>
          <c:order val="3"/>
          <c:tx>
            <c:strRef>
              <c:f>'grupo 6'!$P$80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6'!$Q$75:$U$76</c:f>
              <c:strCache>
                <c:ptCount val="5"/>
                <c:pt idx="0">
                  <c:v>fluidez de la lectura</c:v>
                </c:pt>
                <c:pt idx="1">
                  <c:v>Comprensión lectora</c:v>
                </c:pt>
                <c:pt idx="2">
                  <c:v>Dictado de palabras y oraciones</c:v>
                </c:pt>
                <c:pt idx="3">
                  <c:v>Escritura de oraciones</c:v>
                </c:pt>
                <c:pt idx="4">
                  <c:v>Escritura de textos cortos</c:v>
                </c:pt>
              </c:strCache>
            </c:strRef>
          </c:cat>
          <c:val>
            <c:numRef>
              <c:f>'grupo 6'!$Q$80:$U$80</c:f>
              <c:numCache>
                <c:formatCode>0.00%</c:formatCode>
                <c:ptCount val="5"/>
                <c:pt idx="0">
                  <c:v>0</c:v>
                </c:pt>
                <c:pt idx="1">
                  <c:v>0.33333333333333337</c:v>
                </c:pt>
                <c:pt idx="2">
                  <c:v>0.66666666666666674</c:v>
                </c:pt>
                <c:pt idx="3">
                  <c:v>0.33333333333333337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2CC0-934D-A45B-9B7FE6B0B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21154"/>
        <c:axId val="2135662899"/>
        <c:axId val="0"/>
      </c:bar3DChart>
      <c:catAx>
        <c:axId val="755211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2135662899"/>
        <c:crosses val="autoZero"/>
        <c:auto val="1"/>
        <c:lblAlgn val="ctr"/>
        <c:lblOffset val="100"/>
        <c:noMultiLvlLbl val="1"/>
      </c:catAx>
      <c:valAx>
        <c:axId val="21356628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7552115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#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6'!$P$86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6'!$Q$86:$R$86</c:f>
              <c:numCache>
                <c:formatCode>General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F1F-AD4F-8DF8-2F2156B144EB}"/>
            </c:ext>
          </c:extLst>
        </c:ser>
        <c:ser>
          <c:idx val="1"/>
          <c:order val="1"/>
          <c:tx>
            <c:strRef>
              <c:f>'grupo 6'!$P$87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6'!$Q$87:$R$87</c:f>
              <c:numCache>
                <c:formatCode>General</c:formatCode>
                <c:ptCount val="2"/>
                <c:pt idx="0">
                  <c:v>0</c:v>
                </c:pt>
                <c:pt idx="1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F1F-AD4F-8DF8-2F2156B144EB}"/>
            </c:ext>
          </c:extLst>
        </c:ser>
        <c:ser>
          <c:idx val="2"/>
          <c:order val="2"/>
          <c:tx>
            <c:strRef>
              <c:f>'grupo 6'!$P$88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6'!$Q$88:$R$88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F1F-AD4F-8DF8-2F2156B144EB}"/>
            </c:ext>
          </c:extLst>
        </c:ser>
        <c:ser>
          <c:idx val="3"/>
          <c:order val="3"/>
          <c:tx>
            <c:strRef>
              <c:f>'grupo 6'!$P$89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6'!$Q$85:$R$85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6'!$Q$89:$R$89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F1F-AD4F-8DF8-2F2156B14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4275535"/>
        <c:axId val="1428861984"/>
        <c:axId val="0"/>
      </c:bar3DChart>
      <c:catAx>
        <c:axId val="1214275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428861984"/>
        <c:crosses val="autoZero"/>
        <c:auto val="1"/>
        <c:lblAlgn val="ctr"/>
        <c:lblOffset val="100"/>
        <c:noMultiLvlLbl val="1"/>
      </c:catAx>
      <c:valAx>
        <c:axId val="14288619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14275535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CONSOLIDADO % E. EJES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'grupo 6'!$P$94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6'!$Q$94:$R$94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C12-9048-9A07-2077C6994E10}"/>
            </c:ext>
          </c:extLst>
        </c:ser>
        <c:ser>
          <c:idx val="1"/>
          <c:order val="1"/>
          <c:tx>
            <c:strRef>
              <c:f>'grupo 6'!$P$95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6'!$Q$95:$R$95</c:f>
              <c:numCache>
                <c:formatCode>0.00%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C12-9048-9A07-2077C6994E10}"/>
            </c:ext>
          </c:extLst>
        </c:ser>
        <c:ser>
          <c:idx val="2"/>
          <c:order val="2"/>
          <c:tx>
            <c:strRef>
              <c:f>'grupo 6'!$P$96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6'!$Q$96:$R$96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C12-9048-9A07-2077C6994E10}"/>
            </c:ext>
          </c:extLst>
        </c:ser>
        <c:ser>
          <c:idx val="3"/>
          <c:order val="3"/>
          <c:tx>
            <c:strRef>
              <c:f>'grupo 6'!$P$97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'grupo 6'!$Q$93:$R$93</c:f>
              <c:strCache>
                <c:ptCount val="2"/>
                <c:pt idx="0">
                  <c:v>LECTURA</c:v>
                </c:pt>
                <c:pt idx="1">
                  <c:v>ESCRITURA</c:v>
                </c:pt>
              </c:strCache>
            </c:strRef>
          </c:cat>
          <c:val>
            <c:numRef>
              <c:f>'grupo 6'!$Q$97:$R$97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C12-9048-9A07-2077C699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2478898"/>
        <c:axId val="1188542447"/>
        <c:axId val="0"/>
      </c:bar3DChart>
      <c:catAx>
        <c:axId val="12224788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188542447"/>
        <c:crosses val="autoZero"/>
        <c:auto val="1"/>
        <c:lblAlgn val="ctr"/>
        <c:lblOffset val="100"/>
        <c:noMultiLvlLbl val="1"/>
      </c:catAx>
      <c:valAx>
        <c:axId val="11885424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22247889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95755604806827"/>
          <c:y val="0.19294203762378312"/>
          <c:w val="0.50775573845348543"/>
          <c:h val="0.63260699982223334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6'!$P$49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CAC-0D47-8B00-FAAEC8E50E6B}"/>
            </c:ext>
          </c:extLst>
        </c:ser>
        <c:ser>
          <c:idx val="1"/>
          <c:order val="1"/>
          <c:tx>
            <c:strRef>
              <c:f>'grupo 6'!$P$50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6'!$Q$50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CAC-0D47-8B00-FAAEC8E50E6B}"/>
            </c:ext>
          </c:extLst>
        </c:ser>
        <c:ser>
          <c:idx val="2"/>
          <c:order val="2"/>
          <c:tx>
            <c:strRef>
              <c:f>'grupo 6'!$P$51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6'!$Q$51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CAC-0D47-8B00-FAAEC8E50E6B}"/>
            </c:ext>
          </c:extLst>
        </c:ser>
        <c:ser>
          <c:idx val="3"/>
          <c:order val="3"/>
          <c:tx>
            <c:strRef>
              <c:f>'grupo 6'!$P$52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6'!$Q$52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ECAC-0D47-8B00-FAAEC8E50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497822"/>
        <c:axId val="1873886071"/>
        <c:axId val="0"/>
      </c:bar3DChart>
      <c:catAx>
        <c:axId val="17054978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873886071"/>
        <c:crosses val="autoZero"/>
        <c:auto val="1"/>
        <c:lblAlgn val="ctr"/>
        <c:lblOffset val="100"/>
        <c:noMultiLvlLbl val="1"/>
      </c:catAx>
      <c:valAx>
        <c:axId val="18738860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70549782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259115289378222"/>
          <c:y val="0.18304336957880268"/>
          <c:w val="0.45412219571754897"/>
          <c:h val="0.64290005415989671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6'!$P$57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6'!$Q$57:$R$57</c:f>
              <c:numCache>
                <c:formatCode>General</c:formatCode>
                <c:ptCount val="2"/>
                <c:pt idx="0" formatCode="0.00%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5EA-1D48-9FBD-5C635FB0A129}"/>
            </c:ext>
          </c:extLst>
        </c:ser>
        <c:ser>
          <c:idx val="1"/>
          <c:order val="1"/>
          <c:tx>
            <c:strRef>
              <c:f>'grupo 6'!$P$58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6'!$Q$58:$R$58</c:f>
              <c:numCache>
                <c:formatCode>General</c:formatCode>
                <c:ptCount val="2"/>
                <c:pt idx="0" formatCode="0.00%">
                  <c:v>0.41379310344827586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F5EA-1D48-9FBD-5C635FB0A129}"/>
            </c:ext>
          </c:extLst>
        </c:ser>
        <c:ser>
          <c:idx val="2"/>
          <c:order val="2"/>
          <c:tx>
            <c:strRef>
              <c:f>'grupo 6'!$P$59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6'!$Q$59:$R$59</c:f>
              <c:numCache>
                <c:formatCode>General</c:formatCode>
                <c:ptCount val="2"/>
                <c:pt idx="0" formatCode="0.00%">
                  <c:v>0.55172413793103448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F5EA-1D48-9FBD-5C635FB0A129}"/>
            </c:ext>
          </c:extLst>
        </c:ser>
        <c:ser>
          <c:idx val="3"/>
          <c:order val="3"/>
          <c:tx>
            <c:strRef>
              <c:f>'grupo 6'!$P$60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6'!$Q$60:$R$60</c:f>
              <c:numCache>
                <c:formatCode>General</c:formatCode>
                <c:ptCount val="2"/>
                <c:pt idx="0" formatCode="0.00%">
                  <c:v>3.4482758620689655E-2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F5EA-1D48-9FBD-5C635FB0A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1366284"/>
        <c:axId val="2030620728"/>
        <c:axId val="0"/>
      </c:bar3DChart>
      <c:catAx>
        <c:axId val="7913662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2030620728"/>
        <c:crosses val="autoZero"/>
        <c:auto val="1"/>
        <c:lblAlgn val="ctr"/>
        <c:lblOffset val="100"/>
        <c:noMultiLvlLbl val="1"/>
      </c:catAx>
      <c:valAx>
        <c:axId val="20306207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79136628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#E.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21446322351322"/>
          <c:y val="0.19523933947718419"/>
          <c:w val="0.51749873460114248"/>
          <c:h val="0.61782893730211974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6'!$P$103</c:f>
              <c:strCache>
                <c:ptCount val="1"/>
                <c:pt idx="0">
                  <c:v>#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6'!$Q$103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36A-3C4F-A031-53B86EB589F8}"/>
            </c:ext>
          </c:extLst>
        </c:ser>
        <c:ser>
          <c:idx val="1"/>
          <c:order val="1"/>
          <c:tx>
            <c:strRef>
              <c:f>'grupo 6'!$P$104</c:f>
              <c:strCache>
                <c:ptCount val="1"/>
                <c:pt idx="0">
                  <c:v>#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6'!$Q$104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036A-3C4F-A031-53B86EB589F8}"/>
            </c:ext>
          </c:extLst>
        </c:ser>
        <c:ser>
          <c:idx val="2"/>
          <c:order val="2"/>
          <c:tx>
            <c:strRef>
              <c:f>'grupo 6'!$P$105</c:f>
              <c:strCache>
                <c:ptCount val="1"/>
                <c:pt idx="0">
                  <c:v>#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6'!$Q$105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036A-3C4F-A031-53B86EB589F8}"/>
            </c:ext>
          </c:extLst>
        </c:ser>
        <c:ser>
          <c:idx val="3"/>
          <c:order val="3"/>
          <c:tx>
            <c:strRef>
              <c:f>'grupo 6'!$P$106</c:f>
              <c:strCache>
                <c:ptCount val="1"/>
                <c:pt idx="0">
                  <c:v>#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6'!$Q$106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036A-3C4F-A031-53B86EB58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5250226"/>
        <c:axId val="1824523046"/>
        <c:axId val="0"/>
      </c:bar3DChart>
      <c:catAx>
        <c:axId val="8652502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824523046"/>
        <c:crosses val="autoZero"/>
        <c:auto val="1"/>
        <c:lblAlgn val="ctr"/>
        <c:lblOffset val="100"/>
        <c:noMultiLvlLbl val="1"/>
      </c:catAx>
      <c:valAx>
        <c:axId val="18245230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865250226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r>
              <a:rPr lang="es-CO" b="1">
                <a:solidFill>
                  <a:srgbClr val="000000"/>
                </a:solidFill>
                <a:latin typeface="Arial"/>
              </a:rPr>
              <a:t>TOTAL %E. NIVEL LECTO-ESCRITURA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34093159072315"/>
          <c:y val="0.19969054086579791"/>
          <c:w val="0.45137226035268824"/>
          <c:h val="0.61630918405941626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'grupo 6'!$P$111</c:f>
              <c:strCache>
                <c:ptCount val="1"/>
                <c:pt idx="0">
                  <c:v>% Estudiantes en nivel insuficiente</c:v>
                </c:pt>
              </c:strCache>
            </c:strRef>
          </c:tx>
          <c:spPr>
            <a:solidFill>
              <a:srgbClr val="8E7CC3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6'!$Q$111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573-9146-B922-28035ACF504F}"/>
            </c:ext>
          </c:extLst>
        </c:ser>
        <c:ser>
          <c:idx val="1"/>
          <c:order val="1"/>
          <c:tx>
            <c:strRef>
              <c:f>'grupo 6'!$P$112</c:f>
              <c:strCache>
                <c:ptCount val="1"/>
                <c:pt idx="0">
                  <c:v>% Estudiantes en nivel mínimo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6'!$Q$112</c:f>
              <c:numCache>
                <c:formatCode>0.00%</c:formatCode>
                <c:ptCount val="1"/>
                <c:pt idx="0">
                  <c:v>0.33333333333333337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573-9146-B922-28035ACF504F}"/>
            </c:ext>
          </c:extLst>
        </c:ser>
        <c:ser>
          <c:idx val="2"/>
          <c:order val="2"/>
          <c:tx>
            <c:strRef>
              <c:f>'grupo 6'!$P$113</c:f>
              <c:strCache>
                <c:ptCount val="1"/>
                <c:pt idx="0">
                  <c:v>% Estudiantes en nivel satisfactorio</c:v>
                </c:pt>
              </c:strCache>
            </c:strRef>
          </c:tx>
          <c:spPr>
            <a:solidFill>
              <a:srgbClr val="FFFF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6'!$Q$113</c:f>
              <c:numCache>
                <c:formatCode>0.00%</c:formatCode>
                <c:ptCount val="1"/>
                <c:pt idx="0">
                  <c:v>0.66666666666666674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573-9146-B922-28035ACF504F}"/>
            </c:ext>
          </c:extLst>
        </c:ser>
        <c:ser>
          <c:idx val="3"/>
          <c:order val="3"/>
          <c:tx>
            <c:strRef>
              <c:f>'grupo 6'!$P$114</c:f>
              <c:strCache>
                <c:ptCount val="1"/>
                <c:pt idx="0">
                  <c:v>% Estudiantes en nivel avanzado</c:v>
                </c:pt>
              </c:strCache>
            </c:strRef>
          </c:tx>
          <c:spPr>
            <a:solidFill>
              <a:srgbClr val="92D05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1">
                    <a:solidFill>
                      <a:srgbClr val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'grupo 6'!$Q$114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573-9146-B922-28035ACF5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8861598"/>
        <c:axId val="1315810919"/>
        <c:axId val="0"/>
      </c:bar3DChart>
      <c:catAx>
        <c:axId val="11288615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CO"/>
          </a:p>
        </c:txPr>
        <c:crossAx val="1315810919"/>
        <c:crosses val="autoZero"/>
        <c:auto val="1"/>
        <c:lblAlgn val="ctr"/>
        <c:lblOffset val="100"/>
        <c:noMultiLvlLbl val="1"/>
      </c:catAx>
      <c:valAx>
        <c:axId val="13158109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CO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Arial"/>
              </a:defRPr>
            </a:pPr>
            <a:endParaRPr lang="es-CO"/>
          </a:p>
        </c:txPr>
        <c:crossAx val="112886159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000" b="1">
              <a:solidFill>
                <a:srgbClr val="000000"/>
              </a:solidFill>
              <a:latin typeface="Arial"/>
            </a:defRPr>
          </a:pPr>
          <a:endParaRPr lang="es-C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13" Type="http://schemas.openxmlformats.org/officeDocument/2006/relationships/chart" Target="../charts/chart83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12" Type="http://schemas.openxmlformats.org/officeDocument/2006/relationships/chart" Target="../charts/chart82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Relationship Id="rId14" Type="http://schemas.openxmlformats.org/officeDocument/2006/relationships/chart" Target="../charts/chart8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5" Type="http://schemas.openxmlformats.org/officeDocument/2006/relationships/chart" Target="../charts/chart89.xml"/><Relationship Id="rId10" Type="http://schemas.openxmlformats.org/officeDocument/2006/relationships/chart" Target="../charts/chart94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1</xdr:row>
      <xdr:rowOff>19050</xdr:rowOff>
    </xdr:from>
    <xdr:ext cx="7791450" cy="2076450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19050</xdr:colOff>
      <xdr:row>8</xdr:row>
      <xdr:rowOff>247650</xdr:rowOff>
    </xdr:from>
    <xdr:ext cx="7791450" cy="2276475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7</xdr:col>
      <xdr:colOff>47624</xdr:colOff>
      <xdr:row>20</xdr:row>
      <xdr:rowOff>161924</xdr:rowOff>
    </xdr:from>
    <xdr:ext cx="6759575" cy="3190875"/>
    <xdr:graphicFrame macro="">
      <xdr:nvGraphicFramePr>
        <xdr:cNvPr id="4" name="Chart 3" title="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5</xdr:col>
      <xdr:colOff>495300</xdr:colOff>
      <xdr:row>31</xdr:row>
      <xdr:rowOff>152400</xdr:rowOff>
    </xdr:from>
    <xdr:ext cx="7473950" cy="2844800"/>
    <xdr:graphicFrame macro="">
      <xdr:nvGraphicFramePr>
        <xdr:cNvPr id="5" name="Chart 4" title="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4</xdr:col>
      <xdr:colOff>76200</xdr:colOff>
      <xdr:row>42</xdr:row>
      <xdr:rowOff>152400</xdr:rowOff>
    </xdr:from>
    <xdr:ext cx="5276850" cy="3124200"/>
    <xdr:graphicFrame macro="">
      <xdr:nvGraphicFramePr>
        <xdr:cNvPr id="6" name="Chart 5" title="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4</xdr:col>
      <xdr:colOff>76200</xdr:colOff>
      <xdr:row>54</xdr:row>
      <xdr:rowOff>123825</xdr:rowOff>
    </xdr:from>
    <xdr:ext cx="5276850" cy="3800475"/>
    <xdr:graphicFrame macro="">
      <xdr:nvGraphicFramePr>
        <xdr:cNvPr id="7" name="Chart 6" title="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11</xdr:col>
      <xdr:colOff>371475</xdr:colOff>
      <xdr:row>42</xdr:row>
      <xdr:rowOff>152400</xdr:rowOff>
    </xdr:from>
    <xdr:ext cx="5305425" cy="3251200"/>
    <xdr:graphicFrame macro="">
      <xdr:nvGraphicFramePr>
        <xdr:cNvPr id="8" name="Chart 7" title="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11</xdr:col>
      <xdr:colOff>381000</xdr:colOff>
      <xdr:row>54</xdr:row>
      <xdr:rowOff>152400</xdr:rowOff>
    </xdr:from>
    <xdr:ext cx="5286375" cy="3810000"/>
    <xdr:graphicFrame macro="">
      <xdr:nvGraphicFramePr>
        <xdr:cNvPr id="9" name="Chart 8" title="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371474</xdr:colOff>
      <xdr:row>69</xdr:row>
      <xdr:rowOff>180974</xdr:rowOff>
    </xdr:from>
    <xdr:ext cx="7743825" cy="2841625"/>
    <xdr:graphicFrame macro="">
      <xdr:nvGraphicFramePr>
        <xdr:cNvPr id="10" name="Chart 9" title="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8</xdr:col>
      <xdr:colOff>361950</xdr:colOff>
      <xdr:row>79</xdr:row>
      <xdr:rowOff>177801</xdr:rowOff>
    </xdr:from>
    <xdr:ext cx="7740650" cy="2813050"/>
    <xdr:graphicFrame macro="">
      <xdr:nvGraphicFramePr>
        <xdr:cNvPr id="11" name="Chart 10" title="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4</xdr:col>
      <xdr:colOff>19050</xdr:colOff>
      <xdr:row>91</xdr:row>
      <xdr:rowOff>57150</xdr:rowOff>
    </xdr:from>
    <xdr:ext cx="5276850" cy="3282950"/>
    <xdr:graphicFrame macro="">
      <xdr:nvGraphicFramePr>
        <xdr:cNvPr id="12" name="Chart 11" title="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11</xdr:col>
      <xdr:colOff>381000</xdr:colOff>
      <xdr:row>91</xdr:row>
      <xdr:rowOff>57150</xdr:rowOff>
    </xdr:from>
    <xdr:ext cx="5276850" cy="3295875"/>
    <xdr:graphicFrame macro="">
      <xdr:nvGraphicFramePr>
        <xdr:cNvPr id="13" name="Chart 12" title="Gráfic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4</xdr:col>
      <xdr:colOff>47625</xdr:colOff>
      <xdr:row>103</xdr:row>
      <xdr:rowOff>200025</xdr:rowOff>
    </xdr:from>
    <xdr:ext cx="5680075" cy="3711575"/>
    <xdr:graphicFrame macro="">
      <xdr:nvGraphicFramePr>
        <xdr:cNvPr id="14" name="Chart 13" title="Gráfic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11</xdr:col>
      <xdr:colOff>381000</xdr:colOff>
      <xdr:row>103</xdr:row>
      <xdr:rowOff>190500</xdr:rowOff>
    </xdr:from>
    <xdr:ext cx="5305425" cy="3682691"/>
    <xdr:graphicFrame macro="">
      <xdr:nvGraphicFramePr>
        <xdr:cNvPr id="15" name="Chart 14" title="Gráfic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</xdr:colOff>
      <xdr:row>1</xdr:row>
      <xdr:rowOff>0</xdr:rowOff>
    </xdr:from>
    <xdr:ext cx="8029575" cy="2266950"/>
    <xdr:graphicFrame macro="">
      <xdr:nvGraphicFramePr>
        <xdr:cNvPr id="15" name="Chart 15" title="Gráfic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28575</xdr:colOff>
      <xdr:row>1</xdr:row>
      <xdr:rowOff>0</xdr:rowOff>
    </xdr:from>
    <xdr:ext cx="5838825" cy="2286000"/>
    <xdr:graphicFrame macro="">
      <xdr:nvGraphicFramePr>
        <xdr:cNvPr id="16" name="Chart 16" title="Gráfic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21</xdr:col>
      <xdr:colOff>19050</xdr:colOff>
      <xdr:row>9</xdr:row>
      <xdr:rowOff>88900</xdr:rowOff>
    </xdr:from>
    <xdr:ext cx="7029450" cy="2895600"/>
    <xdr:graphicFrame macro="">
      <xdr:nvGraphicFramePr>
        <xdr:cNvPr id="17" name="Chart 17" title="Gráfic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21</xdr:col>
      <xdr:colOff>57150</xdr:colOff>
      <xdr:row>19</xdr:row>
      <xdr:rowOff>47625</xdr:rowOff>
    </xdr:from>
    <xdr:ext cx="7042150" cy="2657475"/>
    <xdr:graphicFrame macro="">
      <xdr:nvGraphicFramePr>
        <xdr:cNvPr id="18" name="Chart 18" title="Gráfic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18</xdr:col>
      <xdr:colOff>25400</xdr:colOff>
      <xdr:row>28</xdr:row>
      <xdr:rowOff>22225</xdr:rowOff>
    </xdr:from>
    <xdr:ext cx="5305425" cy="2743200"/>
    <xdr:graphicFrame macro="">
      <xdr:nvGraphicFramePr>
        <xdr:cNvPr id="19" name="Chart 19" title="Gráfic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18</xdr:col>
      <xdr:colOff>34925</xdr:colOff>
      <xdr:row>37</xdr:row>
      <xdr:rowOff>28575</xdr:rowOff>
    </xdr:from>
    <xdr:ext cx="5276850" cy="2771775"/>
    <xdr:graphicFrame macro="">
      <xdr:nvGraphicFramePr>
        <xdr:cNvPr id="20" name="Chart 20" title="Gráfic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21</xdr:col>
      <xdr:colOff>60324</xdr:colOff>
      <xdr:row>63</xdr:row>
      <xdr:rowOff>63500</xdr:rowOff>
    </xdr:from>
    <xdr:ext cx="7197725" cy="2771775"/>
    <xdr:graphicFrame macro="">
      <xdr:nvGraphicFramePr>
        <xdr:cNvPr id="22" name="Chart 22" title="Gráfic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21</xdr:col>
      <xdr:colOff>66674</xdr:colOff>
      <xdr:row>72</xdr:row>
      <xdr:rowOff>115863</xdr:rowOff>
    </xdr:from>
    <xdr:ext cx="7197725" cy="2760688"/>
    <xdr:graphicFrame macro="">
      <xdr:nvGraphicFramePr>
        <xdr:cNvPr id="23" name="Chart 23" title="Gráfic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19</xdr:col>
      <xdr:colOff>25401</xdr:colOff>
      <xdr:row>82</xdr:row>
      <xdr:rowOff>9525</xdr:rowOff>
    </xdr:from>
    <xdr:ext cx="6559550" cy="2952750"/>
    <xdr:graphicFrame macro="">
      <xdr:nvGraphicFramePr>
        <xdr:cNvPr id="24" name="Chart 24" title="Gráfic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19</xdr:col>
      <xdr:colOff>38101</xdr:colOff>
      <xdr:row>91</xdr:row>
      <xdr:rowOff>85725</xdr:rowOff>
    </xdr:from>
    <xdr:ext cx="6546850" cy="2981325"/>
    <xdr:graphicFrame macro="">
      <xdr:nvGraphicFramePr>
        <xdr:cNvPr id="25" name="Chart 25" title="Gráfic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18</xdr:col>
      <xdr:colOff>120650</xdr:colOff>
      <xdr:row>46</xdr:row>
      <xdr:rowOff>98425</xdr:rowOff>
    </xdr:from>
    <xdr:ext cx="5305425" cy="2390775"/>
    <xdr:graphicFrame macro="">
      <xdr:nvGraphicFramePr>
        <xdr:cNvPr id="26" name="Chart 26" title="Gráfic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18</xdr:col>
      <xdr:colOff>139700</xdr:colOff>
      <xdr:row>54</xdr:row>
      <xdr:rowOff>104775</xdr:rowOff>
    </xdr:from>
    <xdr:ext cx="5295900" cy="2400300"/>
    <xdr:graphicFrame macro="">
      <xdr:nvGraphicFramePr>
        <xdr:cNvPr id="27" name="Chart 27" title="Gráfic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19</xdr:col>
      <xdr:colOff>21800</xdr:colOff>
      <xdr:row>100</xdr:row>
      <xdr:rowOff>266700</xdr:rowOff>
    </xdr:from>
    <xdr:ext cx="6572676" cy="2124075"/>
    <xdr:graphicFrame macro="">
      <xdr:nvGraphicFramePr>
        <xdr:cNvPr id="28" name="Chart 28" title="Gráfic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19</xdr:col>
      <xdr:colOff>12700</xdr:colOff>
      <xdr:row>107</xdr:row>
      <xdr:rowOff>314325</xdr:rowOff>
    </xdr:from>
    <xdr:ext cx="6553200" cy="2181225"/>
    <xdr:graphicFrame macro="">
      <xdr:nvGraphicFramePr>
        <xdr:cNvPr id="29" name="Chart 29" title="Gráfic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</xdr:colOff>
      <xdr:row>1</xdr:row>
      <xdr:rowOff>0</xdr:rowOff>
    </xdr:from>
    <xdr:ext cx="8029575" cy="2266950"/>
    <xdr:graphicFrame macro="">
      <xdr:nvGraphicFramePr>
        <xdr:cNvPr id="30" name="Chart 30" title="Gráfico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28575</xdr:colOff>
      <xdr:row>1</xdr:row>
      <xdr:rowOff>0</xdr:rowOff>
    </xdr:from>
    <xdr:ext cx="5838825" cy="2286000"/>
    <xdr:graphicFrame macro="">
      <xdr:nvGraphicFramePr>
        <xdr:cNvPr id="31" name="Chart 31" title="Gráfico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21</xdr:col>
      <xdr:colOff>19050</xdr:colOff>
      <xdr:row>10</xdr:row>
      <xdr:rowOff>0</xdr:rowOff>
    </xdr:from>
    <xdr:ext cx="7245350" cy="2600325"/>
    <xdr:graphicFrame macro="">
      <xdr:nvGraphicFramePr>
        <xdr:cNvPr id="32" name="Chart 32" title="Gráfico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21</xdr:col>
      <xdr:colOff>57150</xdr:colOff>
      <xdr:row>18</xdr:row>
      <xdr:rowOff>127001</xdr:rowOff>
    </xdr:from>
    <xdr:ext cx="7245350" cy="2597150"/>
    <xdr:graphicFrame macro="">
      <xdr:nvGraphicFramePr>
        <xdr:cNvPr id="33" name="Chart 33" title="Gráfico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20616</xdr:colOff>
      <xdr:row>27</xdr:row>
      <xdr:rowOff>123825</xdr:rowOff>
    </xdr:from>
    <xdr:ext cx="6783410" cy="2743200"/>
    <xdr:graphicFrame macro="">
      <xdr:nvGraphicFramePr>
        <xdr:cNvPr id="34" name="Chart 34" title="Gráfico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38100</xdr:colOff>
      <xdr:row>36</xdr:row>
      <xdr:rowOff>180975</xdr:rowOff>
    </xdr:from>
    <xdr:ext cx="6746875" cy="2771775"/>
    <xdr:graphicFrame macro="">
      <xdr:nvGraphicFramePr>
        <xdr:cNvPr id="35" name="Chart 35" title="Gráfico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21</xdr:col>
      <xdr:colOff>85724</xdr:colOff>
      <xdr:row>64</xdr:row>
      <xdr:rowOff>9524</xdr:rowOff>
    </xdr:from>
    <xdr:ext cx="7159625" cy="2809876"/>
    <xdr:graphicFrame macro="">
      <xdr:nvGraphicFramePr>
        <xdr:cNvPr id="37" name="Chart 37" title="Gráfico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21</xdr:col>
      <xdr:colOff>66674</xdr:colOff>
      <xdr:row>73</xdr:row>
      <xdr:rowOff>38101</xdr:rowOff>
    </xdr:from>
    <xdr:ext cx="7159625" cy="2647950"/>
    <xdr:graphicFrame macro="">
      <xdr:nvGraphicFramePr>
        <xdr:cNvPr id="38" name="Chart 38" title="Gráfico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19</xdr:col>
      <xdr:colOff>38101</xdr:colOff>
      <xdr:row>82</xdr:row>
      <xdr:rowOff>9525</xdr:rowOff>
    </xdr:from>
    <xdr:ext cx="6546850" cy="2952750"/>
    <xdr:graphicFrame macro="">
      <xdr:nvGraphicFramePr>
        <xdr:cNvPr id="39" name="Chart 39" title="Gráfico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19</xdr:col>
      <xdr:colOff>12173</xdr:colOff>
      <xdr:row>91</xdr:row>
      <xdr:rowOff>85725</xdr:rowOff>
    </xdr:from>
    <xdr:ext cx="6572778" cy="2981325"/>
    <xdr:graphicFrame macro="">
      <xdr:nvGraphicFramePr>
        <xdr:cNvPr id="40" name="Chart 40" title="Gráfico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19</xdr:col>
      <xdr:colOff>1566</xdr:colOff>
      <xdr:row>46</xdr:row>
      <xdr:rowOff>9525</xdr:rowOff>
    </xdr:from>
    <xdr:ext cx="6783410" cy="2390775"/>
    <xdr:graphicFrame macro="">
      <xdr:nvGraphicFramePr>
        <xdr:cNvPr id="41" name="Chart 41" title="Gráfico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19</xdr:col>
      <xdr:colOff>12700</xdr:colOff>
      <xdr:row>54</xdr:row>
      <xdr:rowOff>28575</xdr:rowOff>
    </xdr:from>
    <xdr:ext cx="6781800" cy="2400300"/>
    <xdr:graphicFrame macro="">
      <xdr:nvGraphicFramePr>
        <xdr:cNvPr id="42" name="Chart 42" title="Gráfico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19</xdr:col>
      <xdr:colOff>63500</xdr:colOff>
      <xdr:row>100</xdr:row>
      <xdr:rowOff>266700</xdr:rowOff>
    </xdr:from>
    <xdr:ext cx="6530975" cy="2124075"/>
    <xdr:graphicFrame macro="">
      <xdr:nvGraphicFramePr>
        <xdr:cNvPr id="43" name="Chart 43" title="Gráfico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19</xdr:col>
      <xdr:colOff>73418</xdr:colOff>
      <xdr:row>107</xdr:row>
      <xdr:rowOff>314325</xdr:rowOff>
    </xdr:from>
    <xdr:ext cx="6492482" cy="2181225"/>
    <xdr:graphicFrame macro="">
      <xdr:nvGraphicFramePr>
        <xdr:cNvPr id="44" name="Chart 44" title="Gráfico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</xdr:colOff>
      <xdr:row>1</xdr:row>
      <xdr:rowOff>0</xdr:rowOff>
    </xdr:from>
    <xdr:ext cx="8029575" cy="2266950"/>
    <xdr:graphicFrame macro="">
      <xdr:nvGraphicFramePr>
        <xdr:cNvPr id="45" name="Chart 45" title="Gráfico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28575</xdr:colOff>
      <xdr:row>1</xdr:row>
      <xdr:rowOff>0</xdr:rowOff>
    </xdr:from>
    <xdr:ext cx="5838825" cy="2286000"/>
    <xdr:graphicFrame macro="">
      <xdr:nvGraphicFramePr>
        <xdr:cNvPr id="46" name="Chart 46" title="Gráfico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21</xdr:col>
      <xdr:colOff>19050</xdr:colOff>
      <xdr:row>9</xdr:row>
      <xdr:rowOff>165100</xdr:rowOff>
    </xdr:from>
    <xdr:ext cx="7245350" cy="2625725"/>
    <xdr:graphicFrame macro="">
      <xdr:nvGraphicFramePr>
        <xdr:cNvPr id="47" name="Chart 47" title="Gráfico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21</xdr:col>
      <xdr:colOff>57150</xdr:colOff>
      <xdr:row>18</xdr:row>
      <xdr:rowOff>108929</xdr:rowOff>
    </xdr:from>
    <xdr:ext cx="7245350" cy="2615222"/>
    <xdr:graphicFrame macro="">
      <xdr:nvGraphicFramePr>
        <xdr:cNvPr id="48" name="Chart 48" title="Gráfico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12700</xdr:colOff>
      <xdr:row>27</xdr:row>
      <xdr:rowOff>123825</xdr:rowOff>
    </xdr:from>
    <xdr:ext cx="6791325" cy="2743200"/>
    <xdr:graphicFrame macro="">
      <xdr:nvGraphicFramePr>
        <xdr:cNvPr id="49" name="Chart 49" title="Gráfico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30228</xdr:colOff>
      <xdr:row>36</xdr:row>
      <xdr:rowOff>180975</xdr:rowOff>
    </xdr:from>
    <xdr:ext cx="6754747" cy="2771775"/>
    <xdr:graphicFrame macro="">
      <xdr:nvGraphicFramePr>
        <xdr:cNvPr id="50" name="Chart 50" title="Gráfic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21</xdr:col>
      <xdr:colOff>85724</xdr:colOff>
      <xdr:row>63</xdr:row>
      <xdr:rowOff>203200</xdr:rowOff>
    </xdr:from>
    <xdr:ext cx="7165975" cy="2819400"/>
    <xdr:graphicFrame macro="">
      <xdr:nvGraphicFramePr>
        <xdr:cNvPr id="52" name="Chart 52" title="Gráfico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21</xdr:col>
      <xdr:colOff>66674</xdr:colOff>
      <xdr:row>72</xdr:row>
      <xdr:rowOff>254000</xdr:rowOff>
    </xdr:from>
    <xdr:ext cx="7165975" cy="2749551"/>
    <xdr:graphicFrame macro="">
      <xdr:nvGraphicFramePr>
        <xdr:cNvPr id="53" name="Chart 53" title="Gráfico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19</xdr:col>
      <xdr:colOff>1</xdr:colOff>
      <xdr:row>82</xdr:row>
      <xdr:rowOff>9525</xdr:rowOff>
    </xdr:from>
    <xdr:ext cx="6584950" cy="2952750"/>
    <xdr:graphicFrame macro="">
      <xdr:nvGraphicFramePr>
        <xdr:cNvPr id="54" name="Chart 54" title="Gráfico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18</xdr:col>
      <xdr:colOff>989921</xdr:colOff>
      <xdr:row>91</xdr:row>
      <xdr:rowOff>85725</xdr:rowOff>
    </xdr:from>
    <xdr:ext cx="6611029" cy="2981325"/>
    <xdr:graphicFrame macro="">
      <xdr:nvGraphicFramePr>
        <xdr:cNvPr id="55" name="Chart 55" title="Gráfico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19</xdr:col>
      <xdr:colOff>38100</xdr:colOff>
      <xdr:row>46</xdr:row>
      <xdr:rowOff>9525</xdr:rowOff>
    </xdr:from>
    <xdr:ext cx="6746875" cy="2390775"/>
    <xdr:graphicFrame macro="">
      <xdr:nvGraphicFramePr>
        <xdr:cNvPr id="56" name="Chart 56" title="Gráfico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19</xdr:col>
      <xdr:colOff>59738</xdr:colOff>
      <xdr:row>54</xdr:row>
      <xdr:rowOff>28575</xdr:rowOff>
    </xdr:from>
    <xdr:ext cx="6734762" cy="2400300"/>
    <xdr:graphicFrame macro="">
      <xdr:nvGraphicFramePr>
        <xdr:cNvPr id="57" name="Chart 57" title="Gráfico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19</xdr:col>
      <xdr:colOff>0</xdr:colOff>
      <xdr:row>100</xdr:row>
      <xdr:rowOff>266700</xdr:rowOff>
    </xdr:from>
    <xdr:ext cx="6594475" cy="2124075"/>
    <xdr:graphicFrame macro="">
      <xdr:nvGraphicFramePr>
        <xdr:cNvPr id="58" name="Chart 58" title="Gráfico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19</xdr:col>
      <xdr:colOff>10292</xdr:colOff>
      <xdr:row>107</xdr:row>
      <xdr:rowOff>314325</xdr:rowOff>
    </xdr:from>
    <xdr:ext cx="6555608" cy="2181225"/>
    <xdr:graphicFrame macro="">
      <xdr:nvGraphicFramePr>
        <xdr:cNvPr id="59" name="Chart 59" title="Gráfico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</xdr:colOff>
      <xdr:row>1</xdr:row>
      <xdr:rowOff>0</xdr:rowOff>
    </xdr:from>
    <xdr:ext cx="8029575" cy="2266950"/>
    <xdr:graphicFrame macro="">
      <xdr:nvGraphicFramePr>
        <xdr:cNvPr id="60" name="Chart 60" title="Gráfic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28575</xdr:colOff>
      <xdr:row>1</xdr:row>
      <xdr:rowOff>0</xdr:rowOff>
    </xdr:from>
    <xdr:ext cx="5838825" cy="2286000"/>
    <xdr:graphicFrame macro="">
      <xdr:nvGraphicFramePr>
        <xdr:cNvPr id="61" name="Chart 61" title="Gráfic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21</xdr:col>
      <xdr:colOff>19050</xdr:colOff>
      <xdr:row>9</xdr:row>
      <xdr:rowOff>152400</xdr:rowOff>
    </xdr:from>
    <xdr:ext cx="7232650" cy="2638425"/>
    <xdr:graphicFrame macro="">
      <xdr:nvGraphicFramePr>
        <xdr:cNvPr id="62" name="Chart 62" title="Gráfic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21</xdr:col>
      <xdr:colOff>57150</xdr:colOff>
      <xdr:row>18</xdr:row>
      <xdr:rowOff>96279</xdr:rowOff>
    </xdr:from>
    <xdr:ext cx="7232650" cy="2627871"/>
    <xdr:graphicFrame macro="">
      <xdr:nvGraphicFramePr>
        <xdr:cNvPr id="63" name="Chart 63" title="Gráfico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12700</xdr:colOff>
      <xdr:row>27</xdr:row>
      <xdr:rowOff>123825</xdr:rowOff>
    </xdr:from>
    <xdr:ext cx="6791325" cy="2743200"/>
    <xdr:graphicFrame macro="">
      <xdr:nvGraphicFramePr>
        <xdr:cNvPr id="64" name="Chart 64" title="Gráfico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30228</xdr:colOff>
      <xdr:row>36</xdr:row>
      <xdr:rowOff>180975</xdr:rowOff>
    </xdr:from>
    <xdr:ext cx="6754747" cy="2771775"/>
    <xdr:graphicFrame macro="">
      <xdr:nvGraphicFramePr>
        <xdr:cNvPr id="65" name="Chart 65" title="Gráfico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21</xdr:col>
      <xdr:colOff>85724</xdr:colOff>
      <xdr:row>63</xdr:row>
      <xdr:rowOff>139700</xdr:rowOff>
    </xdr:from>
    <xdr:ext cx="7185025" cy="2682875"/>
    <xdr:graphicFrame macro="">
      <xdr:nvGraphicFramePr>
        <xdr:cNvPr id="67" name="Chart 67" title="Gráfico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21</xdr:col>
      <xdr:colOff>66674</xdr:colOff>
      <xdr:row>73</xdr:row>
      <xdr:rowOff>13907</xdr:rowOff>
    </xdr:from>
    <xdr:ext cx="7185025" cy="2672144"/>
    <xdr:graphicFrame macro="">
      <xdr:nvGraphicFramePr>
        <xdr:cNvPr id="68" name="Chart 68" title="Gráfico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19</xdr:col>
      <xdr:colOff>25401</xdr:colOff>
      <xdr:row>82</xdr:row>
      <xdr:rowOff>9525</xdr:rowOff>
    </xdr:from>
    <xdr:ext cx="6559550" cy="2952750"/>
    <xdr:graphicFrame macro="">
      <xdr:nvGraphicFramePr>
        <xdr:cNvPr id="69" name="Chart 69" title="Gráfico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18</xdr:col>
      <xdr:colOff>1015423</xdr:colOff>
      <xdr:row>91</xdr:row>
      <xdr:rowOff>85725</xdr:rowOff>
    </xdr:from>
    <xdr:ext cx="6585528" cy="2981325"/>
    <xdr:graphicFrame macro="">
      <xdr:nvGraphicFramePr>
        <xdr:cNvPr id="70" name="Chart 70" title="Gráfico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19</xdr:col>
      <xdr:colOff>38100</xdr:colOff>
      <xdr:row>46</xdr:row>
      <xdr:rowOff>9525</xdr:rowOff>
    </xdr:from>
    <xdr:ext cx="6746875" cy="2390775"/>
    <xdr:graphicFrame macro="">
      <xdr:nvGraphicFramePr>
        <xdr:cNvPr id="71" name="Chart 71" title="Gráfico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19</xdr:col>
      <xdr:colOff>59738</xdr:colOff>
      <xdr:row>54</xdr:row>
      <xdr:rowOff>28575</xdr:rowOff>
    </xdr:from>
    <xdr:ext cx="6734762" cy="2400300"/>
    <xdr:graphicFrame macro="">
      <xdr:nvGraphicFramePr>
        <xdr:cNvPr id="72" name="Chart 72" title="Gráfico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19</xdr:col>
      <xdr:colOff>12700</xdr:colOff>
      <xdr:row>100</xdr:row>
      <xdr:rowOff>266700</xdr:rowOff>
    </xdr:from>
    <xdr:ext cx="6581775" cy="2340502"/>
    <xdr:graphicFrame macro="">
      <xdr:nvGraphicFramePr>
        <xdr:cNvPr id="73" name="Chart 73" title="Gráfico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19</xdr:col>
      <xdr:colOff>61017</xdr:colOff>
      <xdr:row>108</xdr:row>
      <xdr:rowOff>136525</xdr:rowOff>
    </xdr:from>
    <xdr:ext cx="6542983" cy="2403475"/>
    <xdr:graphicFrame macro="">
      <xdr:nvGraphicFramePr>
        <xdr:cNvPr id="74" name="Chart 74" title="Gráfico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</xdr:colOff>
      <xdr:row>1</xdr:row>
      <xdr:rowOff>0</xdr:rowOff>
    </xdr:from>
    <xdr:ext cx="8029575" cy="2266950"/>
    <xdr:graphicFrame macro="">
      <xdr:nvGraphicFramePr>
        <xdr:cNvPr id="75" name="Chart 75" title="Gráfico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28575</xdr:colOff>
      <xdr:row>1</xdr:row>
      <xdr:rowOff>0</xdr:rowOff>
    </xdr:from>
    <xdr:ext cx="5838825" cy="2286000"/>
    <xdr:graphicFrame macro="">
      <xdr:nvGraphicFramePr>
        <xdr:cNvPr id="76" name="Chart 76" title="Gráfico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21</xdr:col>
      <xdr:colOff>19050</xdr:colOff>
      <xdr:row>9</xdr:row>
      <xdr:rowOff>88900</xdr:rowOff>
    </xdr:from>
    <xdr:ext cx="7258050" cy="2701925"/>
    <xdr:graphicFrame macro="">
      <xdr:nvGraphicFramePr>
        <xdr:cNvPr id="77" name="Chart 77" title="Gráfico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21</xdr:col>
      <xdr:colOff>57150</xdr:colOff>
      <xdr:row>18</xdr:row>
      <xdr:rowOff>33033</xdr:rowOff>
    </xdr:from>
    <xdr:ext cx="7258050" cy="2691117"/>
    <xdr:graphicFrame macro="">
      <xdr:nvGraphicFramePr>
        <xdr:cNvPr id="78" name="Chart 78" title="Gráfico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38100</xdr:colOff>
      <xdr:row>27</xdr:row>
      <xdr:rowOff>123825</xdr:rowOff>
    </xdr:from>
    <xdr:ext cx="6765925" cy="2743200"/>
    <xdr:graphicFrame macro="">
      <xdr:nvGraphicFramePr>
        <xdr:cNvPr id="79" name="Chart 79" title="Gráfico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55491</xdr:colOff>
      <xdr:row>36</xdr:row>
      <xdr:rowOff>180975</xdr:rowOff>
    </xdr:from>
    <xdr:ext cx="6729484" cy="2771775"/>
    <xdr:graphicFrame macro="">
      <xdr:nvGraphicFramePr>
        <xdr:cNvPr id="80" name="Chart 80" title="Gráfico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21</xdr:col>
      <xdr:colOff>85724</xdr:colOff>
      <xdr:row>64</xdr:row>
      <xdr:rowOff>9524</xdr:rowOff>
    </xdr:from>
    <xdr:ext cx="7115175" cy="2784475"/>
    <xdr:graphicFrame macro="">
      <xdr:nvGraphicFramePr>
        <xdr:cNvPr id="82" name="Chart 82" title="Gráfico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21</xdr:col>
      <xdr:colOff>66674</xdr:colOff>
      <xdr:row>73</xdr:row>
      <xdr:rowOff>88901</xdr:rowOff>
    </xdr:from>
    <xdr:ext cx="7115175" cy="2679700"/>
    <xdr:graphicFrame macro="">
      <xdr:nvGraphicFramePr>
        <xdr:cNvPr id="83" name="Chart 83" title="Gráfico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19</xdr:col>
      <xdr:colOff>38101</xdr:colOff>
      <xdr:row>82</xdr:row>
      <xdr:rowOff>9525</xdr:rowOff>
    </xdr:from>
    <xdr:ext cx="6546850" cy="2952750"/>
    <xdr:graphicFrame macro="">
      <xdr:nvGraphicFramePr>
        <xdr:cNvPr id="84" name="Chart 84" title="Gráfico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19</xdr:col>
      <xdr:colOff>12173</xdr:colOff>
      <xdr:row>91</xdr:row>
      <xdr:rowOff>85725</xdr:rowOff>
    </xdr:from>
    <xdr:ext cx="6572778" cy="2981325"/>
    <xdr:graphicFrame macro="">
      <xdr:nvGraphicFramePr>
        <xdr:cNvPr id="85" name="Chart 85" title="Gráfico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19</xdr:col>
      <xdr:colOff>50800</xdr:colOff>
      <xdr:row>46</xdr:row>
      <xdr:rowOff>9525</xdr:rowOff>
    </xdr:from>
    <xdr:ext cx="6734175" cy="2390775"/>
    <xdr:graphicFrame macro="">
      <xdr:nvGraphicFramePr>
        <xdr:cNvPr id="86" name="Chart 86" title="Gráfico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19</xdr:col>
      <xdr:colOff>72415</xdr:colOff>
      <xdr:row>54</xdr:row>
      <xdr:rowOff>28575</xdr:rowOff>
    </xdr:from>
    <xdr:ext cx="6722085" cy="2400300"/>
    <xdr:graphicFrame macro="">
      <xdr:nvGraphicFramePr>
        <xdr:cNvPr id="87" name="Chart 87" title="Gráfico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19</xdr:col>
      <xdr:colOff>25400</xdr:colOff>
      <xdr:row>100</xdr:row>
      <xdr:rowOff>266700</xdr:rowOff>
    </xdr:from>
    <xdr:ext cx="6569075" cy="2124075"/>
    <xdr:graphicFrame macro="">
      <xdr:nvGraphicFramePr>
        <xdr:cNvPr id="88" name="Chart 88" title="Gráfico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19</xdr:col>
      <xdr:colOff>35543</xdr:colOff>
      <xdr:row>107</xdr:row>
      <xdr:rowOff>314325</xdr:rowOff>
    </xdr:from>
    <xdr:ext cx="6530357" cy="2181225"/>
    <xdr:graphicFrame macro="">
      <xdr:nvGraphicFramePr>
        <xdr:cNvPr id="89" name="Chart 89" title="Gráfico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9525</xdr:colOff>
      <xdr:row>1</xdr:row>
      <xdr:rowOff>0</xdr:rowOff>
    </xdr:from>
    <xdr:ext cx="8029575" cy="2266950"/>
    <xdr:graphicFrame macro="">
      <xdr:nvGraphicFramePr>
        <xdr:cNvPr id="90" name="Chart 90" title="Gráfico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8</xdr:col>
      <xdr:colOff>28575</xdr:colOff>
      <xdr:row>1</xdr:row>
      <xdr:rowOff>0</xdr:rowOff>
    </xdr:from>
    <xdr:ext cx="5838825" cy="2286000"/>
    <xdr:graphicFrame macro="">
      <xdr:nvGraphicFramePr>
        <xdr:cNvPr id="91" name="Chart 91" title="Gráfico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21</xdr:col>
      <xdr:colOff>19050</xdr:colOff>
      <xdr:row>9</xdr:row>
      <xdr:rowOff>38100</xdr:rowOff>
    </xdr:from>
    <xdr:ext cx="7207250" cy="2752725"/>
    <xdr:graphicFrame macro="">
      <xdr:nvGraphicFramePr>
        <xdr:cNvPr id="92" name="Chart 92" title="Gráfico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21</xdr:col>
      <xdr:colOff>57150</xdr:colOff>
      <xdr:row>18</xdr:row>
      <xdr:rowOff>38100</xdr:rowOff>
    </xdr:from>
    <xdr:ext cx="7207250" cy="2686051"/>
    <xdr:graphicFrame macro="">
      <xdr:nvGraphicFramePr>
        <xdr:cNvPr id="93" name="Chart 93" title="Gráfico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19</xdr:col>
      <xdr:colOff>25400</xdr:colOff>
      <xdr:row>27</xdr:row>
      <xdr:rowOff>123825</xdr:rowOff>
    </xdr:from>
    <xdr:ext cx="6778625" cy="2743200"/>
    <xdr:graphicFrame macro="">
      <xdr:nvGraphicFramePr>
        <xdr:cNvPr id="94" name="Chart 94" title="Gráfico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19</xdr:col>
      <xdr:colOff>42860</xdr:colOff>
      <xdr:row>36</xdr:row>
      <xdr:rowOff>180975</xdr:rowOff>
    </xdr:from>
    <xdr:ext cx="6742115" cy="2771775"/>
    <xdr:graphicFrame macro="">
      <xdr:nvGraphicFramePr>
        <xdr:cNvPr id="95" name="Chart 95" title="Gráfico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21</xdr:col>
      <xdr:colOff>85724</xdr:colOff>
      <xdr:row>63</xdr:row>
      <xdr:rowOff>139700</xdr:rowOff>
    </xdr:from>
    <xdr:ext cx="7197725" cy="2682875"/>
    <xdr:graphicFrame macro="">
      <xdr:nvGraphicFramePr>
        <xdr:cNvPr id="97" name="Chart 97" title="Gráfico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21</xdr:col>
      <xdr:colOff>66674</xdr:colOff>
      <xdr:row>73</xdr:row>
      <xdr:rowOff>1</xdr:rowOff>
    </xdr:from>
    <xdr:ext cx="7197725" cy="2686050"/>
    <xdr:graphicFrame macro="">
      <xdr:nvGraphicFramePr>
        <xdr:cNvPr id="98" name="Chart 98" title="Gráfico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19</xdr:col>
      <xdr:colOff>25401</xdr:colOff>
      <xdr:row>82</xdr:row>
      <xdr:rowOff>9525</xdr:rowOff>
    </xdr:from>
    <xdr:ext cx="6559550" cy="2952750"/>
    <xdr:graphicFrame macro="">
      <xdr:nvGraphicFramePr>
        <xdr:cNvPr id="99" name="Chart 99" title="Gráfico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18</xdr:col>
      <xdr:colOff>1015423</xdr:colOff>
      <xdr:row>91</xdr:row>
      <xdr:rowOff>85725</xdr:rowOff>
    </xdr:from>
    <xdr:ext cx="6585528" cy="2981325"/>
    <xdr:graphicFrame macro="">
      <xdr:nvGraphicFramePr>
        <xdr:cNvPr id="100" name="Chart 100" title="Gráfico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19</xdr:col>
      <xdr:colOff>50800</xdr:colOff>
      <xdr:row>46</xdr:row>
      <xdr:rowOff>9525</xdr:rowOff>
    </xdr:from>
    <xdr:ext cx="6734175" cy="2390775"/>
    <xdr:graphicFrame macro="">
      <xdr:nvGraphicFramePr>
        <xdr:cNvPr id="101" name="Chart 101" title="Gráfico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19</xdr:col>
      <xdr:colOff>72415</xdr:colOff>
      <xdr:row>54</xdr:row>
      <xdr:rowOff>28575</xdr:rowOff>
    </xdr:from>
    <xdr:ext cx="6722085" cy="2400300"/>
    <xdr:graphicFrame macro="">
      <xdr:nvGraphicFramePr>
        <xdr:cNvPr id="102" name="Chart 102" title="Gráfico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19</xdr:col>
      <xdr:colOff>25400</xdr:colOff>
      <xdr:row>100</xdr:row>
      <xdr:rowOff>266700</xdr:rowOff>
    </xdr:from>
    <xdr:ext cx="6569075" cy="2124075"/>
    <xdr:graphicFrame macro="">
      <xdr:nvGraphicFramePr>
        <xdr:cNvPr id="103" name="Chart 103" title="Gráfico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19</xdr:col>
      <xdr:colOff>35543</xdr:colOff>
      <xdr:row>107</xdr:row>
      <xdr:rowOff>314325</xdr:rowOff>
    </xdr:from>
    <xdr:ext cx="6530357" cy="2181225"/>
    <xdr:graphicFrame macro="">
      <xdr:nvGraphicFramePr>
        <xdr:cNvPr id="104" name="Chart 104" title="Gráfico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4053.653429976854" refreshedVersion="6" recordCount="48" xr:uid="{00000000-000A-0000-FFFF-FFFF05000000}">
  <cacheSource type="worksheet">
    <worksheetSource ref="C13:E61" sheet="grupo 6"/>
  </cacheSource>
  <cacheFields count="3">
    <cacheField name="Nº IDENTIFICACIÓN" numFmtId="1">
      <sharedItems containsBlank="1" containsMixedTypes="1" containsNumber="1" containsInteger="1" minValue="1012390371" maxValue="1141329418" count="27">
        <n v="1070752455"/>
        <n v="1028889721"/>
        <s v="N158964274841"/>
        <n v="1030604804"/>
        <n v="1083558496"/>
        <n v="1019104475"/>
        <n v="1102851844"/>
        <n v="1023388878"/>
        <n v="1077234838"/>
        <n v="1028889538"/>
        <n v="1030580977"/>
        <n v="1026575375"/>
        <n v="1054876106"/>
        <n v="1141329160"/>
        <s v="N37664292998"/>
        <n v="1012390371"/>
        <n v="1028682579"/>
        <n v="1127723135"/>
        <n v="1016047417"/>
        <n v="1013128359"/>
        <n v="1016055829"/>
        <n v="1057488700"/>
        <n v="1141329418"/>
        <n v="1085299686"/>
        <n v="1023389013"/>
        <n v="1056777342"/>
        <m/>
      </sharedItems>
    </cacheField>
    <cacheField name="APELLIDOS Y NOMBRES" numFmtId="0">
      <sharedItems containsBlank="1" count="27">
        <s v="ACOSTA GONZALEZ SHARID VERONICA"/>
        <s v="BOCANEGRA SEGURA NICOL ESTEFANY"/>
        <s v="CABRERA BARRETO DIANA VALENTINA"/>
        <s v="CASSIANI JULIO BRAYAN ALEXIS"/>
        <s v="CASTILLO PACHON KAROL VALENTINA"/>
        <s v="CONTRERAS VERGARA KALETH ANTONIO"/>
        <s v="DE LA ASUNCION MELENDEZ JOHAN SEBASTIAN"/>
        <s v="GARZON MORENO SHAROL NICOL"/>
        <s v="GOMEZ INCAPIE SIRLEY ANDREA"/>
        <s v="GOMEZ RINCON JEISSON DAVID"/>
        <s v="JARAMILLO CARMONA JOHAN ESTIVEN"/>
        <s v="JIMENEZ PEREZ CARMEN SOFIA"/>
        <s v="MATA GONZALEZ CLERIANGELY NAZARETH"/>
        <s v="MERCADO LAVERDE CRISTIAN JAHIR"/>
        <s v="MORALES REINA VALERY"/>
        <s v="NARVAEZ VELASCO MAIKOL FERNANDO"/>
        <s v="NAVARRO CUESTAS CESAR DAVID"/>
        <s v="OLAYA SANCHEZ ANGIE TATIANA"/>
        <s v="PINZON APONTE QUEVIN ESTIVEN"/>
        <s v="REINA MORENO JUAN SEBASTIAN"/>
        <s v="RODRIGUEZ PASCUMAL AYELYN SHARITH KARINA"/>
        <s v="ROMERO RAMIREZ MICHELL"/>
        <s v="TIQUE TIQUE ANGEL ANTONIO"/>
        <s v="TORRES CARDOSO JOSE DANIEL"/>
        <s v="VARGAS HERNANDEZ PABLO EMILIO"/>
        <s v="VEGA GARCIA JUAN PABLO"/>
        <m/>
      </sharedItems>
    </cacheField>
    <cacheField name="PARTICULARIDADES DEL GRUPO" numFmtId="0">
      <sharedItems containsBlank="1" count="2">
        <m/>
        <s v="Extraeda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4053.653430787039" refreshedVersion="6" recordCount="48" xr:uid="{00000000-000A-0000-FFFF-FFFF04000000}">
  <cacheSource type="worksheet">
    <worksheetSource ref="C13:E61" sheet="grupo 5"/>
  </cacheSource>
  <cacheFields count="3">
    <cacheField name="Nº IDENTIFICACIÓN" numFmtId="1">
      <sharedItems containsBlank="1" containsMixedTypes="1" containsNumber="1" containsInteger="1" minValue="1381096" maxValue="1188963537" count="28">
        <n v="1071629801"/>
        <n v="1118369426"/>
        <n v="1381096"/>
        <n v="1028891097"/>
        <n v="1013629408"/>
        <n v="1141330552"/>
        <n v="1030616178"/>
        <s v="N37664284269"/>
        <s v="N158964395245"/>
        <n v="1030625232"/>
        <s v="N37664350123"/>
        <n v="1028890791"/>
        <s v="N37664315761"/>
        <n v="1016722387"/>
        <n v="1033735158"/>
        <n v="1026578343"/>
        <n v="1027285214"/>
        <n v="1188963537"/>
        <s v="N37664194876"/>
        <n v="2605652"/>
        <n v="1028842524"/>
        <n v="1028890439"/>
        <n v="1141321935"/>
        <n v="1012384146"/>
        <n v="1141328886"/>
        <n v="1030606186"/>
        <n v="1011208292"/>
        <m/>
      </sharedItems>
    </cacheField>
    <cacheField name="APELLIDOS Y NOMBRES" numFmtId="0">
      <sharedItems containsBlank="1" count="28">
        <s v="ARGUELLO MORALES JAIDER"/>
        <s v="AVENDAÑO RODRIGUEZ TAYLOR SAMANTHA"/>
        <s v="BELEÑO MIRANDA GABINO"/>
        <s v="BLANCO BRITO WILESKA ANAHIS"/>
        <s v="CAICEDO GUTIERREZ BRENDA NICOL"/>
        <s v="CANO MARTINEZ DANNA SOFIA"/>
        <s v="CARO LOZANO LAURA CAROLINA"/>
        <s v="CASTAÑEDA ROA SAMANTHA LUCIA"/>
        <s v="GALINDO ACHURY LINA ALEJANDRA"/>
        <s v="GARRIDO CORREA JALY DIVIANA"/>
        <s v="GIRALDO RIVERA ANGELICA MARÍA"/>
        <s v="GONZALEZ GONZALEZ JUAN JOSE"/>
        <s v="MARTINEZ CASTRO MARLON ALONSO"/>
        <s v="MARTINEZ DUARTE NICOL ANDREA"/>
        <s v="MILLAN MANRIQUE JUAN ESTEBAN"/>
        <s v="MORENO CHACON MARÍA GABRIELA"/>
        <s v="OROZCO DORADO LUISA FERNANDA"/>
        <s v="PALACIOS MARTINEZ CESAR ARAM"/>
        <s v="PEREZ PINEDA EDINSON JAVIER"/>
        <s v="REQUENA MALPICA MARCO TULIO"/>
        <s v="SALAMANCA NICOL DAYANA"/>
        <s v="SALCEDO BENITEZ SCARLEHT"/>
        <s v="SOTO CASALLAS LUIS ALEJANDRO"/>
        <s v="SUAREZ ALBA JOHAN DAVID"/>
        <s v="TIQUE BENAVIDES BRANDON STIK"/>
        <s v="VELEZ DELGADO MICHAEL STEVEN"/>
        <s v="ZAPATA MARTINEZ BENJAMIN"/>
        <m/>
      </sharedItems>
    </cacheField>
    <cacheField name="PARTICULARIDADES DEL GRUPO" numFmtId="0">
      <sharedItems containsBlank="1" count="3">
        <s v="Extraedad"/>
        <s v="Ingresó II Semestr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4053.653431134262" refreshedVersion="6" recordCount="48" xr:uid="{00000000-000A-0000-FFFF-FFFF03000000}">
  <cacheSource type="worksheet">
    <worksheetSource ref="C13:E61" sheet="grupo 4"/>
  </cacheSource>
  <cacheFields count="3">
    <cacheField name="Nº IDENTIFICACIÓN" numFmtId="1">
      <sharedItems containsBlank="1" containsMixedTypes="1" containsNumber="1" containsInteger="1" minValue="148402719" maxValue="1141331100" count="29">
        <n v="1028890104"/>
        <n v="1014993960"/>
        <n v="1028402806"/>
        <n v="1028842557"/>
        <n v="1025148071"/>
        <n v="1141331100"/>
        <n v="1040357933"/>
        <n v="1054287078"/>
        <s v="N37664126358"/>
        <n v="1141327280"/>
        <n v="1011204507"/>
        <n v="1030283912"/>
        <s v="N158964268004"/>
        <n v="1104418467"/>
        <n v="1028890247"/>
        <s v="N158964263338"/>
        <n v="1104704628"/>
        <n v="1123809071"/>
        <n v="1026576054"/>
        <n v="1074527671"/>
        <n v="1140464083"/>
        <s v="N158964267986"/>
        <n v="1021683356"/>
        <n v="148402719"/>
        <n v="1085097442"/>
        <n v="1070393391"/>
        <n v="1030614183"/>
        <n v="1030635551"/>
        <m/>
      </sharedItems>
    </cacheField>
    <cacheField name="APELLIDOS Y NOMBRES" numFmtId="0">
      <sharedItems containsBlank="1" count="29">
        <s v="AGUILERA MARTINEZ SARAY DANIELA"/>
        <s v="BERMUDEZ TORRES CRISTHIAN ANDRES"/>
        <s v="BERNAL HERNANDEZ DANNA VALENTINA"/>
        <s v="CASTILLEJO TORRES CARLOS ELIUD"/>
        <s v="CHAPARRO MORENO TAMY SOPHIA"/>
        <s v="FERNANDEZ AGUIRRE JUAN DAVID"/>
        <s v="FERNANDEZ B DANNA ALEXANDRA"/>
        <s v="GAONA CARDENAS CRISTOPHER SEBASTIAN"/>
        <s v="GONZALEZ BARRIOS SOPHIE IZAMAR"/>
        <s v="GONZALEZ DIAZ JOSTIN NICOLAS"/>
        <s v="GUILLEN GOMEZ LITZY LORENA"/>
        <s v="LOPEZ NASAYO ESTEBAN"/>
        <s v="MARIN JIMENEZ ARIADNA CAROLINA"/>
        <s v="MARTINEZ COLINA FABIOLA VALENTINA"/>
        <s v="MIELES VILLADIEGO ELIANA"/>
        <s v="MOLINA DUEÑAS MARIANA"/>
        <s v="MONTOYA RINCON JOHAN FELIPE"/>
        <s v="NAVARRO BRACHO MARY ALEXANDRA"/>
        <s v="ORJUELA CARRILLO NATHALY"/>
        <s v="ORTEGA POVEDA JUAN PABLO"/>
        <s v="PRADO ROSAS OLIVER ELIAS"/>
        <s v="REINA HERNANDEZ JULIAN DAVID"/>
        <s v="RIVILLAS ANI SOFIA"/>
        <s v="ROSAS NAVARRO ALEJANDRO RAFAEL"/>
        <s v="RUIZ BARRAGAN DANA SOFIA"/>
        <s v="RUIZ DIAZ MADRID JESUS MANUEL"/>
        <s v="SANDOVAL ARTUNDUAGA MARÍA JOSE"/>
        <s v="SILVA MELCHOR DIEGO YAROK"/>
        <m/>
      </sharedItems>
    </cacheField>
    <cacheField name="PARTICULARIDADES DEL GRUPO" numFmtId="0">
      <sharedItems containsBlank="1" count="3">
        <m/>
        <s v="Ingresó II Semestre"/>
        <s v="Extraeda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4053.653431597224" refreshedVersion="6" recordCount="48" xr:uid="{00000000-000A-0000-FFFF-FFFF02000000}">
  <cacheSource type="worksheet">
    <worksheetSource ref="C13:E61" sheet="grupo 3"/>
  </cacheSource>
  <cacheFields count="3">
    <cacheField name="Nº IDENTIFICACIÓN" numFmtId="0">
      <sharedItems containsBlank="1" containsMixedTypes="1" containsNumber="1" containsInteger="1" minValue="1012920293" maxValue="1161213955" count="28">
        <n v="1030604112"/>
        <n v="1012920293"/>
        <n v="1028870821"/>
        <n v="1141331743"/>
        <n v="1141329069"/>
        <n v="1073696351"/>
        <n v="1141324836"/>
        <n v="1030623439"/>
        <n v="1141328837"/>
        <n v="1161213955"/>
        <n v="1030616952"/>
        <n v="1141331961"/>
        <n v="1023912287"/>
        <n v="1025541877"/>
        <n v="1141325603"/>
        <n v="1141330706"/>
        <n v="1027529227"/>
        <n v="1028891240"/>
        <n v="1141329651"/>
        <n v="1014994310"/>
        <n v="1047505340"/>
        <n v="1141330233"/>
        <n v="1022977285"/>
        <n v="1028889267"/>
        <s v="N158964270402"/>
        <n v="1141331887"/>
        <n v="1013134459"/>
        <m/>
      </sharedItems>
    </cacheField>
    <cacheField name="APELLIDOS Y NOMBRES" numFmtId="0">
      <sharedItems containsBlank="1" count="28">
        <s v="BALAGUERA CAMARGO ANGIE PAOLA"/>
        <s v="CABRERA LEON JUAN ESTEBAN"/>
        <s v="CANTILLO ROJANO JOSUE DAVID"/>
        <s v="CASTELBLANCOTRUJILLO LICETH FERNANDA"/>
        <s v="CASTRO MORALES JHOJAN DAVID"/>
        <s v="CASTRO OBANDO JOSEHP ANDREY"/>
        <s v="CHOCONTA TRUJILLO ISAAC KALEB"/>
        <s v="FUNEZ BEDOYA MARÍA ISABEL"/>
        <s v="GARCES ROMERO SHARIK DANIELA"/>
        <s v="GOMEZ OVIEDO DIEGO ANDRES"/>
        <s v="JIMENEZ RATIVA MARÍA PAULA"/>
        <s v="LAMPREA GIRALDO MELANY JULIANA"/>
        <s v="LARA VANEGAS ZARA YULIETH"/>
        <s v="LEON GUZMAN CARLOS ESTEBAN"/>
        <s v="LOPEZ ESPINOSA SAMUEL DAVID"/>
        <s v="MORA VALBUENA VALERY TATIANA"/>
        <s v="MUÑOS DIAZ JUAN SEBASTIAN"/>
        <s v="OCHOA MESA GARY YOSETH"/>
        <s v="ORTEGA CELY JAIRO ESTEBAN"/>
        <s v="PEÑA PAEZ YOSTIN THOMAS"/>
        <s v="RAMIREZ GIORDANO GIONALVI"/>
        <s v="ROA VARGAS LAUREN MICHEL"/>
        <s v="RODRIGUEZ RIVEROS MATIAS"/>
        <s v="SORIANO CALDON MILLER ARLEY"/>
        <s v="TORRES RIVERA ANYELO MATEO"/>
        <s v="TRIVIÑO MARROQUIN DAVID STIVEN"/>
        <s v="VILLEGAS TORRES SANDRA VALENTINA"/>
        <m/>
      </sharedItems>
    </cacheField>
    <cacheField name="PARTICULARIDADES DEL GRUPO" numFmtId="0">
      <sharedItems containsBlank="1" count="4">
        <m/>
        <s v="Extraedad"/>
        <s v="N.E.E"/>
        <s v="Ingresó II Semest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4053.653432175925" refreshedVersion="6" recordCount="48" xr:uid="{00000000-000A-0000-FFFF-FFFF01000000}">
  <cacheSource type="worksheet">
    <worksheetSource ref="C13:E61" sheet="grupo 2"/>
  </cacheSource>
  <cacheFields count="3">
    <cacheField name="Nº IDENTIFICACIÓN" numFmtId="1">
      <sharedItems containsString="0" containsBlank="1" containsNumber="1" containsInteger="1" minValue="5262795" maxValue="1141332784" count="32">
        <n v="1013132903"/>
        <n v="1054680521"/>
        <n v="1141332784"/>
        <n v="1030614727"/>
        <n v="1026570265"/>
        <n v="1078689135"/>
        <n v="1141331868"/>
        <n v="1141325325"/>
        <n v="1141331474"/>
        <n v="1141324368"/>
        <n v="1141327473"/>
        <n v="1023390276"/>
        <n v="1030618707"/>
        <n v="1050612535"/>
        <n v="1141324440"/>
        <n v="1030612900"/>
        <n v="1050724927"/>
        <n v="1013132745"/>
        <n v="5262795"/>
        <n v="1034665554"/>
        <n v="1141325305"/>
        <n v="1018515999"/>
        <n v="1085096552"/>
        <n v="1030617519"/>
        <n v="1029381027"/>
        <n v="1141320365"/>
        <n v="1030619340"/>
        <n v="1031135447"/>
        <n v="1073986479"/>
        <n v="1013129455"/>
        <n v="1058199949"/>
        <m/>
      </sharedItems>
    </cacheField>
    <cacheField name="APELLIDOS Y NOMBRES" numFmtId="0">
      <sharedItems containsBlank="1" count="32">
        <s v="ARIAS RODRIGUEZ EDWIN DARIO"/>
        <s v="CALLE MONTES DANIELA ISABEL"/>
        <s v="CASTAÑO BELTRAN MIGUEL ÁNGEL"/>
        <s v="GARCES BELTRAN SANTIAGO ALBERTO"/>
        <s v="GERONIMO CANTILLO MICHAEL STEVEN"/>
        <s v="HERNANDEZ ZAMORA ERIK SANTIAGO"/>
        <s v="HUERTAS ARIAS EDWIN ESTEBAN"/>
        <s v="JARAMILLO ALONSO BRIYID JAZBLEIDY"/>
        <s v="LOPEZ ORDOÑEZ CARLOS SAUL"/>
        <s v="MACHADO MOSQUERA SHEILA VALENTINA"/>
        <s v="MEJIA LARA ANUAR DE JESUS"/>
        <s v="MENDEZ RODRIGUEZ LAURA NICOLE"/>
        <s v="MERIÑO JUNCOSA ELIANNIS VALENTINA"/>
        <s v="MONTOYA SUAREZ MARIBEL"/>
        <s v="MORALES LOPEZ BRAYAN SANTIAGO"/>
        <s v="NAVARRETE MARTINEZ ANGIE VIVIANA"/>
        <s v="NIETO PERTUZ JHOINNY JOSE"/>
        <s v="PEDROZO MADRID JUVENAL"/>
        <s v="PEREZ JIMENEZ LINA VALERIN"/>
        <s v="PINEDO AHUANARI GARI"/>
        <s v="RODRIGUEZ MIRANDA KAREN DAYANA"/>
        <s v="SORIANO GOMEZ VALERY ALEJANDRA"/>
        <s v="SUAREZ JUNCO JULIO ANDRÉS"/>
        <s v="TIRADO MORFIL JESUS DANIEL"/>
        <s v="VANEGAS MURILLO MARÍA JOSE"/>
        <s v="VAQUIRO OJEDA LUNA SOFIA"/>
        <s v="VARGAS JADER JAIR"/>
        <s v="VARGAS RODRIGUEZ JADER JAIR"/>
        <s v="VELANDIA SANCHEZ JOHAN SANTIAGO"/>
        <s v="VELASQUEZ TORRES ENYI DAYANNA"/>
        <s v="VERASTEGUI GONZALEZ LUISIHANNY AIDELYS"/>
        <m/>
      </sharedItems>
    </cacheField>
    <cacheField name="PARTICULARIDADES DEL GRUPO" numFmtId="0">
      <sharedItems containsBlank="1" count="3">
        <m/>
        <s v="Extraedad"/>
        <s v="Ingresó II Semest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icrosoft Office User" refreshedDate="44053.653432754632" refreshedVersion="6" recordCount="48" xr:uid="{00000000-000A-0000-FFFF-FFFF00000000}">
  <cacheSource type="worksheet">
    <worksheetSource ref="C13:E61" sheet="grupo 1"/>
  </cacheSource>
  <cacheFields count="3">
    <cacheField name="Nº IDENTIFICACIÓN" numFmtId="1">
      <sharedItems containsString="0" containsBlank="1" containsNumber="1" containsInteger="1" minValue="1012369625" maxValue="1212200935" count="28">
        <n v="1039697346"/>
        <n v="1141329717"/>
        <n v="1141328878"/>
        <n v="1013130694"/>
        <n v="1030619190"/>
        <n v="1120503049"/>
        <n v="1023378347"/>
        <n v="1141329621"/>
        <n v="1108151266"/>
        <n v="1012380552"/>
        <n v="1030613738"/>
        <n v="1141329808"/>
        <n v="1028886197"/>
        <n v="1064792366"/>
        <n v="1016058027"/>
        <n v="1029561091"/>
        <n v="1030593176"/>
        <n v="1012369625"/>
        <n v="1030573902"/>
        <n v="1065886867"/>
        <n v="1029060635"/>
        <n v="1212200935"/>
        <n v="1141328031"/>
        <n v="1141330301"/>
        <n v="1055128547"/>
        <n v="1051287294"/>
        <n v="1025067598"/>
        <m/>
      </sharedItems>
    </cacheField>
    <cacheField name="APELLIDOS Y NOMBRES" numFmtId="0">
      <sharedItems containsBlank="1" count="28">
        <s v="ALVAREZ BARRERA THALIANA"/>
        <s v="ARIAS MORENO NAYIBER VIVIANA"/>
        <s v="CASTRO HERNANDEZ FLOR ANGELA"/>
        <s v="CORTES GARCIA CAMILO ANDRES"/>
        <s v="CRESPO NOBO YENERIT"/>
        <s v="CUADROS AVILA NICOLLE THAILLY"/>
        <s v="CUESTA HUERTAS VICTOR MANUEL"/>
        <s v="FERRER DIAZ ANGIE SOFIA"/>
        <s v="GARCIA MORENO KATHERYN GABRIELA"/>
        <s v="GIRON GONZALEZ MICHAEL STICK"/>
        <s v="GUERRERO LANSDORP ANA MARIA"/>
        <s v="HERNANDEZ ZAMORA JUAN DANIEL"/>
        <s v="HOYOS ESCOBAR JUAN PABLO"/>
        <s v="IMBRECTH PEREZ SHERIL YULIANA"/>
        <s v="LUCUARA MARTINEZ MICHEL NATALIA"/>
        <s v="NARVAEZ HERNANDEZ EMELY SOFIA"/>
        <s v="NAVARRETE MARTINEZ MAYCOL DAMIAN"/>
        <s v="ORTEGA ACOSTA OLIVER ENRIQUE"/>
        <s v="PARRA PINEDA JOHAN ANDRES"/>
        <s v="POVEDA SUAREZ JADEN NICOLAS"/>
        <s v="RAMOS ROJAS JHEISY SOFIA"/>
        <s v="REYES BARRERA FREYER SANTIAGO"/>
        <s v="RODRIGUEZ DELGADO JEISSON CAMILO"/>
        <s v="ROJAS LOPEZ VALERI ALEXANDRA"/>
        <s v="RUIZ CAHUASQUI JHON TERRY"/>
        <s v="SIERRA GASPAR KAROL TATIANA"/>
        <s v="TORRES TRUJILLO JOSE ORLANDO"/>
        <m/>
      </sharedItems>
    </cacheField>
    <cacheField name="PARTICULARIDADES DEL GRUPO" numFmtId="0">
      <sharedItems containsBlank="1" count="3">
        <m/>
        <s v="Ingresó II Semestre"/>
        <s v="N.E.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</r>
  <r>
    <x v="1"/>
    <x v="1"/>
    <x v="0"/>
  </r>
  <r>
    <x v="2"/>
    <x v="2"/>
    <x v="0"/>
  </r>
  <r>
    <x v="3"/>
    <x v="3"/>
    <x v="0"/>
  </r>
  <r>
    <x v="4"/>
    <x v="4"/>
    <x v="0"/>
  </r>
  <r>
    <x v="5"/>
    <x v="5"/>
    <x v="0"/>
  </r>
  <r>
    <x v="6"/>
    <x v="6"/>
    <x v="0"/>
  </r>
  <r>
    <x v="7"/>
    <x v="7"/>
    <x v="0"/>
  </r>
  <r>
    <x v="8"/>
    <x v="8"/>
    <x v="1"/>
  </r>
  <r>
    <x v="9"/>
    <x v="9"/>
    <x v="0"/>
  </r>
  <r>
    <x v="10"/>
    <x v="10"/>
    <x v="0"/>
  </r>
  <r>
    <x v="11"/>
    <x v="11"/>
    <x v="0"/>
  </r>
  <r>
    <x v="12"/>
    <x v="12"/>
    <x v="0"/>
  </r>
  <r>
    <x v="13"/>
    <x v="13"/>
    <x v="0"/>
  </r>
  <r>
    <x v="14"/>
    <x v="14"/>
    <x v="0"/>
  </r>
  <r>
    <x v="15"/>
    <x v="15"/>
    <x v="0"/>
  </r>
  <r>
    <x v="16"/>
    <x v="16"/>
    <x v="0"/>
  </r>
  <r>
    <x v="17"/>
    <x v="17"/>
    <x v="1"/>
  </r>
  <r>
    <x v="18"/>
    <x v="18"/>
    <x v="1"/>
  </r>
  <r>
    <x v="19"/>
    <x v="19"/>
    <x v="0"/>
  </r>
  <r>
    <x v="20"/>
    <x v="20"/>
    <x v="0"/>
  </r>
  <r>
    <x v="21"/>
    <x v="21"/>
    <x v="0"/>
  </r>
  <r>
    <x v="22"/>
    <x v="22"/>
    <x v="0"/>
  </r>
  <r>
    <x v="23"/>
    <x v="23"/>
    <x v="0"/>
  </r>
  <r>
    <x v="24"/>
    <x v="24"/>
    <x v="0"/>
  </r>
  <r>
    <x v="25"/>
    <x v="25"/>
    <x v="0"/>
  </r>
  <r>
    <x v="23"/>
    <x v="23"/>
    <x v="0"/>
  </r>
  <r>
    <x v="24"/>
    <x v="24"/>
    <x v="0"/>
  </r>
  <r>
    <x v="25"/>
    <x v="25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  <r>
    <x v="26"/>
    <x v="2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</r>
  <r>
    <x v="1"/>
    <x v="1"/>
    <x v="0"/>
  </r>
  <r>
    <x v="2"/>
    <x v="2"/>
    <x v="1"/>
  </r>
  <r>
    <x v="3"/>
    <x v="3"/>
    <x v="2"/>
  </r>
  <r>
    <x v="4"/>
    <x v="4"/>
    <x v="2"/>
  </r>
  <r>
    <x v="5"/>
    <x v="5"/>
    <x v="2"/>
  </r>
  <r>
    <x v="6"/>
    <x v="6"/>
    <x v="2"/>
  </r>
  <r>
    <x v="7"/>
    <x v="7"/>
    <x v="2"/>
  </r>
  <r>
    <x v="8"/>
    <x v="8"/>
    <x v="2"/>
  </r>
  <r>
    <x v="9"/>
    <x v="9"/>
    <x v="2"/>
  </r>
  <r>
    <x v="10"/>
    <x v="10"/>
    <x v="2"/>
  </r>
  <r>
    <x v="11"/>
    <x v="11"/>
    <x v="2"/>
  </r>
  <r>
    <x v="12"/>
    <x v="12"/>
    <x v="2"/>
  </r>
  <r>
    <x v="13"/>
    <x v="13"/>
    <x v="2"/>
  </r>
  <r>
    <x v="12"/>
    <x v="12"/>
    <x v="2"/>
  </r>
  <r>
    <x v="13"/>
    <x v="13"/>
    <x v="2"/>
  </r>
  <r>
    <x v="14"/>
    <x v="14"/>
    <x v="2"/>
  </r>
  <r>
    <x v="15"/>
    <x v="15"/>
    <x v="1"/>
  </r>
  <r>
    <x v="16"/>
    <x v="16"/>
    <x v="1"/>
  </r>
  <r>
    <x v="17"/>
    <x v="17"/>
    <x v="2"/>
  </r>
  <r>
    <x v="18"/>
    <x v="18"/>
    <x v="2"/>
  </r>
  <r>
    <x v="19"/>
    <x v="19"/>
    <x v="1"/>
  </r>
  <r>
    <x v="20"/>
    <x v="20"/>
    <x v="2"/>
  </r>
  <r>
    <x v="21"/>
    <x v="21"/>
    <x v="2"/>
  </r>
  <r>
    <x v="22"/>
    <x v="22"/>
    <x v="2"/>
  </r>
  <r>
    <x v="23"/>
    <x v="23"/>
    <x v="2"/>
  </r>
  <r>
    <x v="24"/>
    <x v="24"/>
    <x v="0"/>
  </r>
  <r>
    <x v="25"/>
    <x v="25"/>
    <x v="0"/>
  </r>
  <r>
    <x v="26"/>
    <x v="26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  <r>
    <x v="27"/>
    <x v="27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</r>
  <r>
    <x v="1"/>
    <x v="1"/>
    <x v="0"/>
  </r>
  <r>
    <x v="2"/>
    <x v="2"/>
    <x v="0"/>
  </r>
  <r>
    <x v="3"/>
    <x v="3"/>
    <x v="0"/>
  </r>
  <r>
    <x v="4"/>
    <x v="4"/>
    <x v="0"/>
  </r>
  <r>
    <x v="5"/>
    <x v="5"/>
    <x v="0"/>
  </r>
  <r>
    <x v="6"/>
    <x v="6"/>
    <x v="1"/>
  </r>
  <r>
    <x v="7"/>
    <x v="7"/>
    <x v="0"/>
  </r>
  <r>
    <x v="8"/>
    <x v="8"/>
    <x v="0"/>
  </r>
  <r>
    <x v="9"/>
    <x v="9"/>
    <x v="0"/>
  </r>
  <r>
    <x v="10"/>
    <x v="10"/>
    <x v="0"/>
  </r>
  <r>
    <x v="11"/>
    <x v="11"/>
    <x v="0"/>
  </r>
  <r>
    <x v="12"/>
    <x v="12"/>
    <x v="0"/>
  </r>
  <r>
    <x v="13"/>
    <x v="13"/>
    <x v="0"/>
  </r>
  <r>
    <x v="14"/>
    <x v="14"/>
    <x v="2"/>
  </r>
  <r>
    <x v="15"/>
    <x v="15"/>
    <x v="0"/>
  </r>
  <r>
    <x v="16"/>
    <x v="16"/>
    <x v="1"/>
  </r>
  <r>
    <x v="17"/>
    <x v="17"/>
    <x v="0"/>
  </r>
  <r>
    <x v="18"/>
    <x v="18"/>
    <x v="0"/>
  </r>
  <r>
    <x v="19"/>
    <x v="19"/>
    <x v="0"/>
  </r>
  <r>
    <x v="20"/>
    <x v="20"/>
    <x v="0"/>
  </r>
  <r>
    <x v="21"/>
    <x v="21"/>
    <x v="0"/>
  </r>
  <r>
    <x v="22"/>
    <x v="22"/>
    <x v="1"/>
  </r>
  <r>
    <x v="23"/>
    <x v="23"/>
    <x v="0"/>
  </r>
  <r>
    <x v="24"/>
    <x v="24"/>
    <x v="0"/>
  </r>
  <r>
    <x v="25"/>
    <x v="25"/>
    <x v="0"/>
  </r>
  <r>
    <x v="26"/>
    <x v="26"/>
    <x v="0"/>
  </r>
  <r>
    <x v="27"/>
    <x v="27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  <r>
    <x v="28"/>
    <x v="28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</r>
  <r>
    <x v="1"/>
    <x v="1"/>
    <x v="1"/>
  </r>
  <r>
    <x v="2"/>
    <x v="2"/>
    <x v="0"/>
  </r>
  <r>
    <x v="3"/>
    <x v="3"/>
    <x v="0"/>
  </r>
  <r>
    <x v="4"/>
    <x v="4"/>
    <x v="0"/>
  </r>
  <r>
    <x v="5"/>
    <x v="5"/>
    <x v="0"/>
  </r>
  <r>
    <x v="6"/>
    <x v="6"/>
    <x v="0"/>
  </r>
  <r>
    <x v="7"/>
    <x v="7"/>
    <x v="0"/>
  </r>
  <r>
    <x v="8"/>
    <x v="8"/>
    <x v="0"/>
  </r>
  <r>
    <x v="9"/>
    <x v="9"/>
    <x v="0"/>
  </r>
  <r>
    <x v="10"/>
    <x v="10"/>
    <x v="0"/>
  </r>
  <r>
    <x v="11"/>
    <x v="11"/>
    <x v="0"/>
  </r>
  <r>
    <x v="12"/>
    <x v="12"/>
    <x v="0"/>
  </r>
  <r>
    <x v="13"/>
    <x v="13"/>
    <x v="2"/>
  </r>
  <r>
    <x v="14"/>
    <x v="14"/>
    <x v="0"/>
  </r>
  <r>
    <x v="15"/>
    <x v="15"/>
    <x v="0"/>
  </r>
  <r>
    <x v="16"/>
    <x v="16"/>
    <x v="0"/>
  </r>
  <r>
    <x v="17"/>
    <x v="17"/>
    <x v="0"/>
  </r>
  <r>
    <x v="18"/>
    <x v="18"/>
    <x v="0"/>
  </r>
  <r>
    <x v="19"/>
    <x v="19"/>
    <x v="0"/>
  </r>
  <r>
    <x v="20"/>
    <x v="20"/>
    <x v="0"/>
  </r>
  <r>
    <x v="21"/>
    <x v="21"/>
    <x v="0"/>
  </r>
  <r>
    <x v="22"/>
    <x v="22"/>
    <x v="0"/>
  </r>
  <r>
    <x v="23"/>
    <x v="23"/>
    <x v="0"/>
  </r>
  <r>
    <x v="24"/>
    <x v="24"/>
    <x v="0"/>
  </r>
  <r>
    <x v="25"/>
    <x v="25"/>
    <x v="3"/>
  </r>
  <r>
    <x v="26"/>
    <x v="26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</r>
  <r>
    <x v="1"/>
    <x v="1"/>
    <x v="0"/>
  </r>
  <r>
    <x v="2"/>
    <x v="2"/>
    <x v="1"/>
  </r>
  <r>
    <x v="3"/>
    <x v="3"/>
    <x v="0"/>
  </r>
  <r>
    <x v="4"/>
    <x v="4"/>
    <x v="0"/>
  </r>
  <r>
    <x v="5"/>
    <x v="5"/>
    <x v="0"/>
  </r>
  <r>
    <x v="6"/>
    <x v="6"/>
    <x v="1"/>
  </r>
  <r>
    <x v="7"/>
    <x v="7"/>
    <x v="0"/>
  </r>
  <r>
    <x v="8"/>
    <x v="8"/>
    <x v="1"/>
  </r>
  <r>
    <x v="9"/>
    <x v="9"/>
    <x v="0"/>
  </r>
  <r>
    <x v="10"/>
    <x v="10"/>
    <x v="1"/>
  </r>
  <r>
    <x v="11"/>
    <x v="11"/>
    <x v="0"/>
  </r>
  <r>
    <x v="12"/>
    <x v="12"/>
    <x v="1"/>
  </r>
  <r>
    <x v="13"/>
    <x v="13"/>
    <x v="2"/>
  </r>
  <r>
    <x v="14"/>
    <x v="14"/>
    <x v="0"/>
  </r>
  <r>
    <x v="15"/>
    <x v="15"/>
    <x v="0"/>
  </r>
  <r>
    <x v="16"/>
    <x v="16"/>
    <x v="1"/>
  </r>
  <r>
    <x v="17"/>
    <x v="17"/>
    <x v="1"/>
  </r>
  <r>
    <x v="18"/>
    <x v="18"/>
    <x v="0"/>
  </r>
  <r>
    <x v="19"/>
    <x v="19"/>
    <x v="0"/>
  </r>
  <r>
    <x v="20"/>
    <x v="20"/>
    <x v="0"/>
  </r>
  <r>
    <x v="21"/>
    <x v="21"/>
    <x v="0"/>
  </r>
  <r>
    <x v="22"/>
    <x v="22"/>
    <x v="0"/>
  </r>
  <r>
    <x v="23"/>
    <x v="23"/>
    <x v="1"/>
  </r>
  <r>
    <x v="24"/>
    <x v="24"/>
    <x v="0"/>
  </r>
  <r>
    <x v="25"/>
    <x v="25"/>
    <x v="0"/>
  </r>
  <r>
    <x v="26"/>
    <x v="26"/>
    <x v="2"/>
  </r>
  <r>
    <x v="27"/>
    <x v="27"/>
    <x v="0"/>
  </r>
  <r>
    <x v="28"/>
    <x v="28"/>
    <x v="0"/>
  </r>
  <r>
    <x v="29"/>
    <x v="29"/>
    <x v="0"/>
  </r>
  <r>
    <x v="30"/>
    <x v="30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  <r>
    <x v="31"/>
    <x v="31"/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</r>
  <r>
    <x v="1"/>
    <x v="1"/>
    <x v="0"/>
  </r>
  <r>
    <x v="2"/>
    <x v="2"/>
    <x v="0"/>
  </r>
  <r>
    <x v="3"/>
    <x v="3"/>
    <x v="0"/>
  </r>
  <r>
    <x v="4"/>
    <x v="4"/>
    <x v="1"/>
  </r>
  <r>
    <x v="5"/>
    <x v="5"/>
    <x v="0"/>
  </r>
  <r>
    <x v="6"/>
    <x v="6"/>
    <x v="0"/>
  </r>
  <r>
    <x v="7"/>
    <x v="7"/>
    <x v="0"/>
  </r>
  <r>
    <x v="8"/>
    <x v="8"/>
    <x v="0"/>
  </r>
  <r>
    <x v="9"/>
    <x v="9"/>
    <x v="0"/>
  </r>
  <r>
    <x v="10"/>
    <x v="10"/>
    <x v="0"/>
  </r>
  <r>
    <x v="11"/>
    <x v="11"/>
    <x v="0"/>
  </r>
  <r>
    <x v="12"/>
    <x v="12"/>
    <x v="2"/>
  </r>
  <r>
    <x v="13"/>
    <x v="13"/>
    <x v="0"/>
  </r>
  <r>
    <x v="14"/>
    <x v="14"/>
    <x v="0"/>
  </r>
  <r>
    <x v="15"/>
    <x v="15"/>
    <x v="0"/>
  </r>
  <r>
    <x v="16"/>
    <x v="16"/>
    <x v="0"/>
  </r>
  <r>
    <x v="17"/>
    <x v="17"/>
    <x v="0"/>
  </r>
  <r>
    <x v="18"/>
    <x v="18"/>
    <x v="0"/>
  </r>
  <r>
    <x v="19"/>
    <x v="19"/>
    <x v="0"/>
  </r>
  <r>
    <x v="20"/>
    <x v="20"/>
    <x v="0"/>
  </r>
  <r>
    <x v="21"/>
    <x v="21"/>
    <x v="0"/>
  </r>
  <r>
    <x v="22"/>
    <x v="22"/>
    <x v="0"/>
  </r>
  <r>
    <x v="23"/>
    <x v="23"/>
    <x v="0"/>
  </r>
  <r>
    <x v="24"/>
    <x v="24"/>
    <x v="1"/>
  </r>
  <r>
    <x v="25"/>
    <x v="25"/>
    <x v="0"/>
  </r>
  <r>
    <x v="26"/>
    <x v="26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  <r>
    <x v="27"/>
    <x v="2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grupo 1" cacheId="35" applyNumberFormats="0" applyBorderFormats="0" applyFontFormats="0" applyPatternFormats="0" applyAlignmentFormats="0" applyWidthHeightFormats="0" dataCaption="" updatedVersion="6" rowGrandTotals="0" compact="0" compactData="0">
  <location ref="C67:E70" firstHeaderRow="1" firstDataRow="1" firstDataCol="3"/>
  <pivotFields count="3">
    <pivotField name="Nº IDENTIFICACIÓN" axis="axisRow" compact="0" numFmtId="1" outline="0" multipleItemSelectionAllowed="1" showAll="0" sortType="ascending" defaultSubtotal="0">
      <items count="28">
        <item x="17"/>
        <item x="9"/>
        <item x="3"/>
        <item x="14"/>
        <item x="6"/>
        <item x="26"/>
        <item x="12"/>
        <item x="20"/>
        <item x="15"/>
        <item x="18"/>
        <item x="16"/>
        <item x="10"/>
        <item x="4"/>
        <item x="0"/>
        <item x="25"/>
        <item x="24"/>
        <item x="13"/>
        <item x="19"/>
        <item x="8"/>
        <item x="5"/>
        <item x="22"/>
        <item x="2"/>
        <item x="7"/>
        <item x="1"/>
        <item x="11"/>
        <item x="23"/>
        <item x="21"/>
        <item x="27"/>
      </items>
    </pivotField>
    <pivotField name="APELLIDOS Y NOMBRES" axis="axisRow" compact="0" outline="0" multipleItemSelectionAllowed="1" showAll="0" sortType="ascending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name="PARTICULARIDADES DEL GRUPO" axis="axisRow" compact="0" outline="0" multipleItemSelectionAllowed="1" showAll="0" sortType="ascending">
      <items count="4">
        <item x="1"/>
        <item x="2"/>
        <item h="1" x="0"/>
        <item t="default"/>
      </items>
    </pivotField>
  </pivotFields>
  <rowFields count="3">
    <field x="0"/>
    <field x="1"/>
    <field x="2"/>
  </rowFields>
  <rowItems count="3">
    <i>
      <x v="6"/>
      <x v="12"/>
      <x v="1"/>
    </i>
    <i>
      <x v="12"/>
      <x v="4"/>
      <x/>
    </i>
    <i>
      <x v="15"/>
      <x v="24"/>
      <x/>
    </i>
  </rowItems>
  <colItems count="1">
    <i/>
  </colItems>
  <formats count="3">
    <format dxfId="97">
      <pivotArea field="0" type="button" dataOnly="0" labelOnly="1" outline="0" axis="axisRow" fieldPosition="0"/>
    </format>
    <format dxfId="96">
      <pivotArea field="1" type="button" dataOnly="0" labelOnly="1" outline="0" axis="axisRow" fieldPosition="1"/>
    </format>
    <format dxfId="95">
      <pivotArea field="2" type="button" dataOnly="0" labelOnly="1" outline="0" axis="axisRow" fieldPosition="2"/>
    </format>
  </format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grupo 2" cacheId="30" applyNumberFormats="0" applyBorderFormats="0" applyFontFormats="0" applyPatternFormats="0" applyAlignmentFormats="0" applyWidthHeightFormats="0" dataCaption="" updatedVersion="6" rowGrandTotals="0" compact="0" compactData="0">
  <location ref="C67:E77" firstHeaderRow="1" firstDataRow="1" firstDataCol="3"/>
  <pivotFields count="3">
    <pivotField name="Nº IDENTIFICACIÓN" axis="axisRow" compact="0" numFmtId="1" outline="0" multipleItemSelectionAllowed="1" showAll="0" sortType="ascending" defaultSubtotal="0">
      <items count="32">
        <item x="18"/>
        <item x="29"/>
        <item x="17"/>
        <item x="0"/>
        <item x="21"/>
        <item x="11"/>
        <item x="4"/>
        <item x="24"/>
        <item x="15"/>
        <item x="3"/>
        <item x="23"/>
        <item x="12"/>
        <item x="26"/>
        <item x="27"/>
        <item x="19"/>
        <item x="13"/>
        <item x="16"/>
        <item x="1"/>
        <item x="30"/>
        <item x="28"/>
        <item x="5"/>
        <item x="22"/>
        <item x="25"/>
        <item x="9"/>
        <item x="14"/>
        <item x="20"/>
        <item x="7"/>
        <item x="10"/>
        <item x="8"/>
        <item x="6"/>
        <item x="2"/>
        <item x="31"/>
      </items>
    </pivotField>
    <pivotField name="APELLIDOS Y NOMBRES" axis="axisRow" compact="0" outline="0" multipleItemSelectionAllowed="1" showAll="0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name="PARTICULARIDADES DEL GRUPO" axis="axisRow" compact="0" outline="0" multipleItemSelectionAllowed="1" showAll="0" sortType="ascending">
      <items count="4">
        <item x="1"/>
        <item x="2"/>
        <item h="1" x="0"/>
        <item t="default"/>
      </items>
    </pivotField>
  </pivotFields>
  <rowFields count="3">
    <field x="0"/>
    <field x="1"/>
    <field x="2"/>
  </rowFields>
  <rowItems count="10">
    <i>
      <x v="2"/>
      <x v="17"/>
      <x/>
    </i>
    <i>
      <x v="10"/>
      <x v="23"/>
      <x/>
    </i>
    <i>
      <x v="11"/>
      <x v="12"/>
      <x/>
    </i>
    <i>
      <x v="12"/>
      <x v="26"/>
      <x v="1"/>
    </i>
    <i>
      <x v="15"/>
      <x v="13"/>
      <x v="1"/>
    </i>
    <i>
      <x v="16"/>
      <x v="16"/>
      <x/>
    </i>
    <i>
      <x v="27"/>
      <x v="10"/>
      <x/>
    </i>
    <i>
      <x v="28"/>
      <x v="8"/>
      <x/>
    </i>
    <i>
      <x v="29"/>
      <x v="6"/>
      <x/>
    </i>
    <i>
      <x v="30"/>
      <x v="2"/>
      <x/>
    </i>
  </rowItems>
  <colItems count="1">
    <i/>
  </colItem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grupo 3" cacheId="25" applyNumberFormats="0" applyBorderFormats="0" applyFontFormats="0" applyPatternFormats="0" applyAlignmentFormats="0" applyWidthHeightFormats="0" dataCaption="" updatedVersion="6" rowGrandTotals="0" compact="0" compactData="0">
  <location ref="C67:E70" firstHeaderRow="1" firstDataRow="1" firstDataCol="3"/>
  <pivotFields count="3">
    <pivotField name="Nº IDENTIFICACIÓN" axis="axisRow" compact="0" outline="0" multipleItemSelectionAllowed="1" showAll="0" sortType="ascending" defaultSubtotal="0">
      <items count="28">
        <item x="1"/>
        <item x="26"/>
        <item x="19"/>
        <item x="22"/>
        <item x="12"/>
        <item x="13"/>
        <item x="16"/>
        <item x="2"/>
        <item x="23"/>
        <item x="17"/>
        <item x="0"/>
        <item x="10"/>
        <item x="7"/>
        <item x="20"/>
        <item x="5"/>
        <item x="6"/>
        <item x="14"/>
        <item x="8"/>
        <item x="4"/>
        <item x="18"/>
        <item x="21"/>
        <item x="15"/>
        <item x="3"/>
        <item x="25"/>
        <item x="11"/>
        <item x="9"/>
        <item x="24"/>
        <item x="27"/>
      </items>
    </pivotField>
    <pivotField name="APELLIDOS Y NOMBRES" axis="axisRow" compact="0" outline="0" multipleItemSelectionAllowed="1" showAll="0" sortType="ascending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name="PARTICULARIDADES DEL GRUPO" axis="axisRow" compact="0" outline="0" multipleItemSelectionAllowed="1" showAll="0" sortType="ascending">
      <items count="5">
        <item x="1"/>
        <item x="3"/>
        <item x="2"/>
        <item h="1" x="0"/>
        <item t="default"/>
      </items>
    </pivotField>
  </pivotFields>
  <rowFields count="3">
    <field x="0"/>
    <field x="1"/>
    <field x="2"/>
  </rowFields>
  <rowItems count="3">
    <i>
      <x/>
      <x v="1"/>
      <x/>
    </i>
    <i>
      <x v="5"/>
      <x v="13"/>
      <x v="2"/>
    </i>
    <i>
      <x v="23"/>
      <x v="25"/>
      <x v="1"/>
    </i>
  </rowItems>
  <colItems count="1">
    <i/>
  </colItem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grupo 4" cacheId="20" applyNumberFormats="0" applyBorderFormats="0" applyFontFormats="0" applyPatternFormats="0" applyAlignmentFormats="0" applyWidthHeightFormats="0" dataCaption="" updatedVersion="6" rowGrandTotals="0" compact="0" compactData="0">
  <location ref="C67:E71" firstHeaderRow="1" firstDataRow="1" firstDataCol="3"/>
  <pivotFields count="3">
    <pivotField name="Nº IDENTIFICACIÓN" axis="axisRow" compact="0" outline="0" multipleItemSelectionAllowed="1" showAll="0" sortType="ascending" defaultSubtotal="0">
      <items count="29">
        <item x="23"/>
        <item x="10"/>
        <item x="1"/>
        <item x="22"/>
        <item x="4"/>
        <item x="18"/>
        <item x="2"/>
        <item x="3"/>
        <item x="0"/>
        <item x="14"/>
        <item x="11"/>
        <item x="26"/>
        <item x="27"/>
        <item x="6"/>
        <item x="7"/>
        <item x="25"/>
        <item x="19"/>
        <item x="24"/>
        <item x="13"/>
        <item x="16"/>
        <item x="17"/>
        <item x="20"/>
        <item x="9"/>
        <item x="5"/>
        <item x="15"/>
        <item x="21"/>
        <item x="12"/>
        <item x="8"/>
        <item x="28"/>
      </items>
    </pivotField>
    <pivotField name="APELLIDOS Y NOMBRES" axis="axisRow" compact="0" outline="0" multipleItemSelectionAllowed="1" showAll="0" sortType="ascending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name="PARTICULARIDADES DEL GRUPO" axis="axisRow" compact="0" outline="0" multipleItemSelectionAllowed="1" showAll="0" sortType="ascending">
      <items count="4">
        <item x="2"/>
        <item x="1"/>
        <item h="1" x="0"/>
        <item t="default"/>
      </items>
    </pivotField>
  </pivotFields>
  <rowFields count="3">
    <field x="0"/>
    <field x="1"/>
    <field x="2"/>
  </rowFields>
  <rowItems count="4">
    <i>
      <x v="3"/>
      <x v="22"/>
      <x v="1"/>
    </i>
    <i>
      <x v="9"/>
      <x v="14"/>
      <x/>
    </i>
    <i>
      <x v="13"/>
      <x v="6"/>
      <x v="1"/>
    </i>
    <i>
      <x v="19"/>
      <x v="16"/>
      <x v="1"/>
    </i>
  </rowItems>
  <colItems count="1">
    <i/>
  </colItem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grupo 5" cacheId="15" applyNumberFormats="0" applyBorderFormats="0" applyFontFormats="0" applyPatternFormats="0" applyAlignmentFormats="0" applyWidthHeightFormats="0" dataCaption="" updatedVersion="6" rowGrandTotals="0" compact="0" compactData="0">
  <location ref="C67:E75" firstHeaderRow="1" firstDataRow="1" firstDataCol="3"/>
  <pivotFields count="3">
    <pivotField name="Nº IDENTIFICACIÓN" axis="axisRow" compact="0" outline="0" multipleItemSelectionAllowed="1" showAll="0" sortType="ascending" defaultSubtotal="0">
      <items count="28">
        <item x="2"/>
        <item x="19"/>
        <item x="26"/>
        <item x="23"/>
        <item x="4"/>
        <item x="13"/>
        <item x="15"/>
        <item x="16"/>
        <item x="20"/>
        <item x="21"/>
        <item x="11"/>
        <item x="3"/>
        <item x="25"/>
        <item x="6"/>
        <item x="9"/>
        <item x="14"/>
        <item x="0"/>
        <item x="1"/>
        <item x="22"/>
        <item x="24"/>
        <item x="5"/>
        <item x="17"/>
        <item x="8"/>
        <item x="18"/>
        <item x="7"/>
        <item x="12"/>
        <item x="10"/>
        <item x="27"/>
      </items>
    </pivotField>
    <pivotField name="APELLIDOS Y NOMBRES" axis="axisRow" compact="0" outline="0" multipleItemSelectionAllowed="1" showAll="0" sortType="ascending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name="PARTICULARIDADES DEL GRUPO" axis="axisRow" compact="0" outline="0" multipleItemSelectionAllowed="1" showAll="0" sortType="ascending">
      <items count="4">
        <item x="0"/>
        <item x="1"/>
        <item h="1" x="2"/>
        <item t="default"/>
      </items>
    </pivotField>
  </pivotFields>
  <rowFields count="3">
    <field x="0"/>
    <field x="1"/>
    <field x="2"/>
  </rowFields>
  <rowItems count="8">
    <i>
      <x/>
      <x v="2"/>
      <x v="1"/>
    </i>
    <i>
      <x v="1"/>
      <x v="19"/>
      <x v="1"/>
    </i>
    <i>
      <x v="6"/>
      <x v="15"/>
      <x v="1"/>
    </i>
    <i>
      <x v="7"/>
      <x v="16"/>
      <x v="1"/>
    </i>
    <i>
      <x v="12"/>
      <x v="25"/>
      <x/>
    </i>
    <i>
      <x v="16"/>
      <x/>
      <x/>
    </i>
    <i>
      <x v="17"/>
      <x v="1"/>
      <x/>
    </i>
    <i>
      <x v="19"/>
      <x v="24"/>
      <x/>
    </i>
  </rowItems>
  <colItems count="1">
    <i/>
  </colItem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grupo 6" cacheId="10" applyNumberFormats="0" applyBorderFormats="0" applyFontFormats="0" applyPatternFormats="0" applyAlignmentFormats="0" applyWidthHeightFormats="0" dataCaption="" updatedVersion="6" rowGrandTotals="0" compact="0" compactData="0">
  <location ref="C67:E70" firstHeaderRow="1" firstDataRow="1" firstDataCol="3"/>
  <pivotFields count="3">
    <pivotField name="Nº IDENTIFICACIÓN" axis="axisRow" compact="0" outline="0" multipleItemSelectionAllowed="1" showAll="0" sortType="ascending" defaultSubtotal="0">
      <items count="27">
        <item x="15"/>
        <item x="19"/>
        <item x="18"/>
        <item x="20"/>
        <item x="5"/>
        <item x="7"/>
        <item x="24"/>
        <item x="11"/>
        <item x="16"/>
        <item x="9"/>
        <item x="1"/>
        <item x="10"/>
        <item x="3"/>
        <item x="12"/>
        <item x="25"/>
        <item x="21"/>
        <item x="0"/>
        <item x="8"/>
        <item x="4"/>
        <item x="23"/>
        <item x="6"/>
        <item x="17"/>
        <item x="13"/>
        <item x="22"/>
        <item x="2"/>
        <item x="14"/>
        <item x="26"/>
      </items>
    </pivotField>
    <pivotField name="APELLIDOS Y NOMBRES" axis="axisRow" compact="0" outline="0" multipleItemSelectionAllowed="1" showAll="0" sortType="ascending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name="PARTICULARIDADES DEL GRUPO" axis="axisRow" compact="0" outline="0" multipleItemSelectionAllowed="1" showAll="0" sortType="ascending">
      <items count="3">
        <item x="1"/>
        <item h="1" x="0"/>
        <item t="default"/>
      </items>
    </pivotField>
  </pivotFields>
  <rowFields count="3">
    <field x="0"/>
    <field x="1"/>
    <field x="2"/>
  </rowFields>
  <rowItems count="3">
    <i>
      <x v="2"/>
      <x v="18"/>
      <x/>
    </i>
    <i>
      <x v="17"/>
      <x v="8"/>
      <x/>
    </i>
    <i>
      <x v="21"/>
      <x v="17"/>
      <x/>
    </i>
  </rowItems>
  <colItems count="1">
    <i/>
  </colItems>
  <pivotTableStyleInfo name="Google Sheets Pivot Table Style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003"/>
  <sheetViews>
    <sheetView tabSelected="1" topLeftCell="B1" workbookViewId="0">
      <selection activeCell="B4" sqref="B4"/>
    </sheetView>
  </sheetViews>
  <sheetFormatPr baseColWidth="10" defaultColWidth="14.5" defaultRowHeight="15" customHeight="1"/>
  <cols>
    <col min="1" max="1" width="10.6640625" customWidth="1"/>
    <col min="2" max="2" width="46.5" customWidth="1"/>
    <col min="3" max="26" width="10.6640625" customWidth="1"/>
  </cols>
  <sheetData>
    <row r="2" spans="1:26" ht="24.75" customHeight="1">
      <c r="A2" s="1"/>
      <c r="B2" s="2" t="s">
        <v>0</v>
      </c>
      <c r="C2" s="376" t="str">
        <f>'grupo 1'!D2</f>
        <v>COLEGIO PAULO VI (IED)</v>
      </c>
      <c r="D2" s="377"/>
      <c r="E2" s="377"/>
      <c r="F2" s="37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1"/>
      <c r="U2" s="1"/>
      <c r="V2" s="1"/>
      <c r="W2" s="1"/>
      <c r="X2" s="1"/>
      <c r="Y2" s="1"/>
      <c r="Z2" s="1"/>
    </row>
    <row r="3" spans="1:26" ht="24.75" customHeight="1">
      <c r="A3" s="1"/>
      <c r="B3" s="5" t="s">
        <v>1</v>
      </c>
      <c r="C3" s="379" t="str">
        <f>'grupo 1'!D3</f>
        <v>KENNEDY</v>
      </c>
      <c r="D3" s="380"/>
      <c r="E3" s="380"/>
      <c r="F3" s="38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1"/>
      <c r="U3" s="1"/>
      <c r="V3" s="1"/>
      <c r="W3" s="1"/>
      <c r="X3" s="1"/>
      <c r="Y3" s="1"/>
      <c r="Z3" s="1"/>
    </row>
    <row r="4" spans="1:26" ht="24.75" customHeight="1">
      <c r="A4" s="1"/>
      <c r="B4" s="5" t="s">
        <v>2</v>
      </c>
      <c r="C4" s="379" t="s">
        <v>3</v>
      </c>
      <c r="D4" s="380"/>
      <c r="E4" s="380"/>
      <c r="F4" s="381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"/>
      <c r="T4" s="1"/>
      <c r="U4" s="1"/>
      <c r="V4" s="1"/>
      <c r="W4" s="1"/>
      <c r="X4" s="1"/>
      <c r="Y4" s="1"/>
      <c r="Z4" s="1"/>
    </row>
    <row r="5" spans="1:26" ht="24.75" customHeight="1">
      <c r="A5" s="1"/>
      <c r="B5" s="5" t="s">
        <v>4</v>
      </c>
      <c r="C5" s="379">
        <f>COUNTA('grupo 1'!D6,'grupo 2'!D6,'grupo 3'!D6,'grupo 4'!D6,'grupo 5'!D6,'grupo 6'!D6,#REF!,#REF!,#REF!,#REF!,#REF!,#REF!,#REF!,#REF!,#REF!,#REF!,#REF!,#REF!,#REF!,#REF!)</f>
        <v>20</v>
      </c>
      <c r="D5" s="380"/>
      <c r="E5" s="380"/>
      <c r="F5" s="38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1"/>
      <c r="U5" s="1"/>
      <c r="V5" s="1"/>
      <c r="W5" s="1"/>
      <c r="X5" s="1"/>
      <c r="Y5" s="1"/>
      <c r="Z5" s="1"/>
    </row>
    <row r="6" spans="1:26" ht="24.75" customHeight="1">
      <c r="A6" s="1"/>
      <c r="B6" s="5" t="s">
        <v>5</v>
      </c>
      <c r="C6" s="379">
        <f>SUM('grupo 1'!H3,'grupo 2'!H3,'grupo 3'!H3,'grupo 4'!H3,'grupo 5'!H3,'grupo 6'!H3, , , , , , , , , , , , , , )</f>
        <v>171</v>
      </c>
      <c r="D6" s="380"/>
      <c r="E6" s="380"/>
      <c r="F6" s="38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"/>
      <c r="T6" s="1"/>
      <c r="U6" s="1"/>
      <c r="V6" s="1"/>
      <c r="W6" s="1"/>
      <c r="X6" s="1"/>
      <c r="Y6" s="1"/>
      <c r="Z6" s="1"/>
    </row>
    <row r="7" spans="1:26" ht="24.75" customHeight="1">
      <c r="A7" s="1"/>
      <c r="B7" s="5" t="s">
        <v>6</v>
      </c>
      <c r="C7" s="379">
        <f>SUM('grupo 1'!H4,'grupo 2'!H4,'grupo 3'!H4,'grupo 4'!H4,'grupo 5'!H4,'grupo 6'!H4, , , , , , , , , , , , , , )</f>
        <v>20</v>
      </c>
      <c r="D7" s="380"/>
      <c r="E7" s="380"/>
      <c r="F7" s="38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6"/>
      <c r="T7" s="1"/>
      <c r="U7" s="1"/>
      <c r="V7" s="1"/>
      <c r="W7" s="1"/>
      <c r="X7" s="1"/>
      <c r="Y7" s="1"/>
      <c r="Z7" s="1"/>
    </row>
    <row r="8" spans="1:26" ht="24.75" customHeight="1">
      <c r="A8" s="1"/>
      <c r="B8" s="5" t="s">
        <v>7</v>
      </c>
      <c r="C8" s="379">
        <f>SUM('grupo 1'!H5,'grupo 2'!H5,'grupo 3'!H5,'grupo 4'!H5,'grupo 5'!H5,'grupo 6'!H5, , , , , , , , , , , , , , )</f>
        <v>0</v>
      </c>
      <c r="D8" s="380"/>
      <c r="E8" s="380"/>
      <c r="F8" s="38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6"/>
      <c r="T8" s="1"/>
      <c r="U8" s="1"/>
      <c r="V8" s="1"/>
      <c r="W8" s="1"/>
      <c r="X8" s="1"/>
      <c r="Y8" s="1"/>
      <c r="Z8" s="1"/>
    </row>
    <row r="9" spans="1:26" ht="30.75" customHeight="1">
      <c r="A9" s="1"/>
      <c r="B9" s="8" t="s">
        <v>8</v>
      </c>
      <c r="C9" s="379">
        <f>SUM('grupo 1'!H6,'grupo 2'!H6,'grupo 3'!H6,'grupo 4'!H6,'grupo 5'!H6,'grupo 6'!H6, , , , , , , , , , , , , , )</f>
        <v>2</v>
      </c>
      <c r="D9" s="380"/>
      <c r="E9" s="380"/>
      <c r="F9" s="38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6"/>
      <c r="T9" s="1"/>
      <c r="U9" s="1"/>
      <c r="V9" s="1"/>
      <c r="W9" s="1"/>
      <c r="X9" s="1"/>
      <c r="Y9" s="1"/>
      <c r="Z9" s="1"/>
    </row>
    <row r="10" spans="1:26" ht="24.75" customHeight="1">
      <c r="A10" s="1"/>
      <c r="B10" s="9" t="s">
        <v>9</v>
      </c>
      <c r="C10" s="379">
        <f>SUM('grupo 1'!H7,'grupo 2'!H7,'grupo 3'!H7,'grupo 4'!H7,'grupo 5'!H7,'grupo 6'!H7, , , , , , , , , , , , , , )</f>
        <v>17</v>
      </c>
      <c r="D10" s="380"/>
      <c r="E10" s="380"/>
      <c r="F10" s="38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6"/>
      <c r="T10" s="1"/>
      <c r="V10" s="1"/>
      <c r="W10" s="1"/>
      <c r="X10" s="1"/>
      <c r="Y10" s="1"/>
      <c r="Z10" s="1"/>
    </row>
    <row r="11" spans="1:26" ht="24.75" customHeight="1">
      <c r="A11" s="1"/>
      <c r="B11" s="10" t="s">
        <v>10</v>
      </c>
      <c r="C11" s="379">
        <f>SUM('grupo 1'!H8,'grupo 2'!H8,'grupo 3'!H8,'grupo 4'!H8,'grupo 5'!H8,'grupo 6'!H8, , , , , , , , , , , , , , )</f>
        <v>12</v>
      </c>
      <c r="D11" s="380"/>
      <c r="E11" s="380"/>
      <c r="F11" s="38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  <c r="T11" s="1"/>
      <c r="U11" s="1"/>
      <c r="V11" s="1"/>
      <c r="W11" s="1"/>
      <c r="X11" s="1"/>
      <c r="Y11" s="1"/>
      <c r="Z11" s="1"/>
    </row>
    <row r="12" spans="1:26" ht="24.75" customHeight="1">
      <c r="A12" s="1"/>
      <c r="B12" s="11" t="s">
        <v>11</v>
      </c>
      <c r="C12" s="379">
        <f>SUM('grupo 1'!H9,'grupo 2'!H9,'grupo 3'!H9,'grupo 4'!H9,'grupo 5'!H9,'grupo 6'!H9, , , , , , , , , , , , , , )</f>
        <v>0</v>
      </c>
      <c r="D12" s="380"/>
      <c r="E12" s="380"/>
      <c r="F12" s="38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"/>
      <c r="T12" s="1"/>
      <c r="U12" s="1"/>
      <c r="V12" s="1"/>
      <c r="W12" s="1"/>
      <c r="X12" s="1"/>
      <c r="Y12" s="1"/>
      <c r="Z12" s="1"/>
    </row>
    <row r="13" spans="1:26" ht="24.75" customHeight="1">
      <c r="A13" s="1"/>
      <c r="B13" s="12" t="s">
        <v>12</v>
      </c>
      <c r="C13" s="379">
        <f>SUM('grupo 1'!D8,'grupo 2'!D8,'grupo 3'!D8,'grupo 4'!D8,'grupo 5'!D8,'grupo 6'!D8, , , , , , , , , , , , , , )</f>
        <v>6</v>
      </c>
      <c r="D13" s="380"/>
      <c r="E13" s="380"/>
      <c r="F13" s="38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6"/>
      <c r="T13" s="1"/>
      <c r="U13" s="1"/>
      <c r="V13" s="1"/>
      <c r="W13" s="1"/>
      <c r="X13" s="1"/>
      <c r="Y13" s="1"/>
      <c r="Z13" s="1"/>
    </row>
    <row r="14" spans="1:26" ht="24.75" customHeight="1">
      <c r="A14" s="1"/>
      <c r="B14" s="1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6"/>
      <c r="T14" s="1"/>
      <c r="U14" s="1"/>
      <c r="V14" s="1"/>
      <c r="W14" s="1"/>
      <c r="X14" s="1"/>
      <c r="Y14" s="1"/>
      <c r="Z14" s="1"/>
    </row>
    <row r="15" spans="1:26" ht="24.75" customHeight="1">
      <c r="A15" s="1"/>
      <c r="B15" s="382" t="s">
        <v>13</v>
      </c>
      <c r="C15" s="383"/>
      <c r="D15" s="383"/>
      <c r="E15" s="383"/>
      <c r="F15" s="383"/>
      <c r="G15" s="38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6"/>
      <c r="T15" s="1"/>
      <c r="U15" s="1"/>
      <c r="V15" s="1"/>
      <c r="W15" s="1"/>
      <c r="X15" s="1"/>
      <c r="Y15" s="1"/>
      <c r="Z15" s="1"/>
    </row>
    <row r="16" spans="1:26" ht="24.75" customHeight="1">
      <c r="A16" s="1"/>
      <c r="B16" s="14"/>
      <c r="C16" s="15" t="s">
        <v>14</v>
      </c>
      <c r="D16" s="15" t="s">
        <v>14</v>
      </c>
      <c r="E16" s="16" t="s">
        <v>15</v>
      </c>
      <c r="F16" s="16" t="s">
        <v>15</v>
      </c>
      <c r="G16" s="17" t="s">
        <v>15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6"/>
      <c r="T16" s="1"/>
      <c r="U16" s="1"/>
      <c r="V16" s="1"/>
      <c r="W16" s="1"/>
      <c r="X16" s="1"/>
      <c r="Y16" s="1"/>
      <c r="Z16" s="1"/>
    </row>
    <row r="17" spans="1:26" ht="24.75" customHeight="1">
      <c r="A17" s="1"/>
      <c r="B17" s="14" t="s">
        <v>16</v>
      </c>
      <c r="C17" s="18" t="s">
        <v>17</v>
      </c>
      <c r="D17" s="18" t="s">
        <v>18</v>
      </c>
      <c r="E17" s="19" t="s">
        <v>19</v>
      </c>
      <c r="F17" s="19" t="s">
        <v>20</v>
      </c>
      <c r="G17" s="20" t="s">
        <v>21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"/>
      <c r="T17" s="1"/>
      <c r="U17" s="1"/>
      <c r="V17" s="1"/>
      <c r="W17" s="1"/>
      <c r="X17" s="1"/>
      <c r="Y17" s="1"/>
      <c r="Z17" s="1"/>
    </row>
    <row r="18" spans="1:26" ht="24.75" customHeight="1">
      <c r="A18" s="1"/>
      <c r="B18" s="21" t="s">
        <v>22</v>
      </c>
      <c r="C18" s="22">
        <f>SUM('grupo 1'!Q14,'grupo 2'!Q14,'grupo 3'!Q14,'grupo 4'!Q14,'grupo 5'!Q14,'grupo 6'!Q14, , , , , , , , , , , , , , )</f>
        <v>14</v>
      </c>
      <c r="D18" s="22">
        <f>SUM('grupo 1'!R14,'grupo 2'!R14,'grupo 3'!R14,'grupo 4'!R14,'grupo 5'!R14,'grupo 6'!R14, , , , , , , , , , , , , , )</f>
        <v>2</v>
      </c>
      <c r="E18" s="22">
        <f>SUM('grupo 1'!S14,'grupo 2'!S14,'grupo 3'!S14,'grupo 4'!S14,'grupo 5'!S14,'grupo 6'!S14, , , , , , , , , , , , , , )</f>
        <v>1</v>
      </c>
      <c r="F18" s="22">
        <f>SUM('grupo 1'!T14,'grupo 2'!T14,'grupo 3'!T14,'grupo 4'!T14,'grupo 5'!T14,'grupo 6'!T14, , , , , , , , , , , , , , )</f>
        <v>26</v>
      </c>
      <c r="G18" s="22">
        <f>SUM('grupo 1'!U14,'grupo 2'!U14,'grupo 3'!U14,'grupo 4'!U14,'grupo 5'!U14,'grupo 6'!U14, , , , , , , , , , , , , , )</f>
        <v>17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  <c r="T18" s="1"/>
      <c r="U18" s="1"/>
      <c r="V18" s="1"/>
      <c r="W18" s="1"/>
      <c r="X18" s="1"/>
      <c r="Y18" s="1"/>
      <c r="Z18" s="1"/>
    </row>
    <row r="19" spans="1:26" ht="24.75" customHeight="1">
      <c r="A19" s="1"/>
      <c r="B19" s="23" t="s">
        <v>23</v>
      </c>
      <c r="C19" s="24">
        <f>SUM('grupo 1'!Q15,'grupo 2'!Q15,'grupo 3'!Q15,'grupo 4'!Q15,'grupo 5'!Q15,'grupo 6'!Q15, , , , , , , , , , , , , , )</f>
        <v>27</v>
      </c>
      <c r="D19" s="24">
        <f>SUM('grupo 1'!R15,'grupo 2'!R15,'grupo 3'!R15,'grupo 4'!R15,'grupo 5'!R15,'grupo 6'!R15, , , , , , , , , , , , , , )</f>
        <v>35</v>
      </c>
      <c r="E19" s="24">
        <f>SUM('grupo 1'!S15,'grupo 2'!S15,'grupo 3'!S15,'grupo 4'!S15,'grupo 5'!S15,'grupo 6'!S15, , , , , , , , , , , , , , )</f>
        <v>14</v>
      </c>
      <c r="F19" s="24">
        <f>SUM('grupo 1'!T15,'grupo 2'!T15,'grupo 3'!T15,'grupo 4'!T15,'grupo 5'!T15,'grupo 6'!T15, , , , , , , , , , , , , , )</f>
        <v>30</v>
      </c>
      <c r="G19" s="24">
        <f>SUM('grupo 1'!U15,'grupo 2'!U15,'grupo 3'!U15,'grupo 4'!U15,'grupo 5'!U15,'grupo 6'!U15, , , , , , , , , , , , , , )</f>
        <v>48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  <c r="T19" s="1"/>
      <c r="U19" s="1"/>
      <c r="V19" s="1"/>
      <c r="W19" s="1"/>
      <c r="X19" s="1"/>
      <c r="Y19" s="1"/>
      <c r="Z19" s="1"/>
    </row>
    <row r="20" spans="1:26" ht="24.75" customHeight="1">
      <c r="A20" s="1"/>
      <c r="B20" s="25" t="s">
        <v>24</v>
      </c>
      <c r="C20" s="26">
        <f>SUM('grupo 1'!Q16,'grupo 2'!Q16,'grupo 3'!Q16,'grupo 4'!Q16,'grupo 5'!Q16,'grupo 6'!Q16, , , , , , , , , , , , , , )</f>
        <v>50</v>
      </c>
      <c r="D20" s="26">
        <f>SUM('grupo 1'!R16,'grupo 2'!R16,'grupo 3'!R16,'grupo 4'!R16,'grupo 5'!R16,'grupo 6'!R16, , , , , , , , , , , , , , )</f>
        <v>93</v>
      </c>
      <c r="E20" s="26">
        <f>SUM('grupo 1'!S16,'grupo 2'!S16,'grupo 3'!S16,'grupo 4'!S16,'grupo 5'!S16,'grupo 6'!S16, , , , , , , , , , , , , , )</f>
        <v>68</v>
      </c>
      <c r="F20" s="26">
        <f>SUM('grupo 1'!T16,'grupo 2'!T16,'grupo 3'!T16,'grupo 4'!T16,'grupo 5'!T16,'grupo 6'!T16, , , , , , , , , , , , , , )</f>
        <v>38</v>
      </c>
      <c r="G20" s="26">
        <f>SUM('grupo 1'!U16,'grupo 2'!U16,'grupo 3'!U16,'grupo 4'!U16,'grupo 5'!U16,'grupo 6'!U16, , , , , , , , , , , , , , )</f>
        <v>78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"/>
      <c r="T20" s="1"/>
      <c r="U20" s="1"/>
      <c r="V20" s="1"/>
      <c r="W20" s="1"/>
      <c r="X20" s="1"/>
      <c r="Y20" s="1"/>
      <c r="Z20" s="1"/>
    </row>
    <row r="21" spans="1:26" ht="24.75" customHeight="1">
      <c r="A21" s="1"/>
      <c r="B21" s="27" t="s">
        <v>25</v>
      </c>
      <c r="C21" s="28">
        <f>SUM('grupo 1'!Q17,'grupo 2'!Q17,'grupo 3'!Q17,'grupo 4'!Q17,'grupo 5'!Q17,'grupo 6'!Q17, , , , , , , , , , , , , , )</f>
        <v>80</v>
      </c>
      <c r="D21" s="28">
        <f>SUM('grupo 1'!R17,'grupo 2'!R17,'grupo 3'!R17,'grupo 4'!R17,'grupo 5'!R17,'grupo 6'!R17, , , , , , , , , , , , , , )</f>
        <v>41</v>
      </c>
      <c r="E21" s="28">
        <f>SUM('grupo 1'!S17,'grupo 2'!S17,'grupo 3'!S17,'grupo 4'!S17,'grupo 5'!S17,'grupo 6'!S17, , , , , , , , , , , , , , )</f>
        <v>88</v>
      </c>
      <c r="F21" s="28">
        <f>SUM('grupo 1'!T17,'grupo 2'!T17,'grupo 3'!T17,'grupo 4'!T17,'grupo 5'!T17,'grupo 6'!T17, , , , , , , , , , , , , , )</f>
        <v>77</v>
      </c>
      <c r="G21" s="28">
        <f>SUM('grupo 1'!U17,'grupo 2'!U17,'grupo 3'!U17,'grupo 4'!U17,'grupo 5'!U17,'grupo 6'!U17, , , , , , , , , , , , , , )</f>
        <v>28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6"/>
      <c r="T21" s="1"/>
      <c r="U21" s="1"/>
      <c r="V21" s="1"/>
      <c r="W21" s="1"/>
      <c r="X21" s="1"/>
      <c r="Y21" s="1"/>
      <c r="Z21" s="1"/>
    </row>
    <row r="22" spans="1:26" ht="24.75" customHeight="1">
      <c r="A22" s="1"/>
      <c r="B22" s="29" t="s">
        <v>26</v>
      </c>
      <c r="C22" s="30">
        <f t="shared" ref="C22:G22" si="0">SUM(C18:C21)</f>
        <v>171</v>
      </c>
      <c r="D22" s="30">
        <f t="shared" si="0"/>
        <v>171</v>
      </c>
      <c r="E22" s="30">
        <f t="shared" si="0"/>
        <v>171</v>
      </c>
      <c r="F22" s="30">
        <f t="shared" si="0"/>
        <v>171</v>
      </c>
      <c r="G22" s="31">
        <f t="shared" si="0"/>
        <v>171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6"/>
      <c r="T22" s="1"/>
      <c r="U22" s="1"/>
      <c r="V22" s="1"/>
      <c r="W22" s="1"/>
      <c r="X22" s="1"/>
      <c r="Y22" s="1"/>
      <c r="Z22" s="1"/>
    </row>
    <row r="23" spans="1:26" ht="24.75" customHeight="1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  <c r="T23" s="1"/>
      <c r="U23" s="1"/>
      <c r="V23" s="1"/>
      <c r="W23" s="1"/>
      <c r="X23" s="1"/>
      <c r="Y23" s="1"/>
      <c r="Z23" s="1"/>
    </row>
    <row r="24" spans="1:26" ht="24.75" customHeight="1">
      <c r="A24" s="1"/>
      <c r="B24" s="382" t="s">
        <v>27</v>
      </c>
      <c r="C24" s="383"/>
      <c r="D24" s="383"/>
      <c r="E24" s="383"/>
      <c r="F24" s="383"/>
      <c r="G24" s="38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  <c r="T24" s="1"/>
      <c r="U24" s="1"/>
      <c r="V24" s="1"/>
      <c r="W24" s="1"/>
      <c r="X24" s="1"/>
      <c r="Y24" s="1"/>
      <c r="Z24" s="1"/>
    </row>
    <row r="25" spans="1:26" ht="24.75" customHeight="1">
      <c r="A25" s="1"/>
      <c r="B25" s="14"/>
      <c r="C25" s="15" t="s">
        <v>14</v>
      </c>
      <c r="D25" s="15" t="s">
        <v>14</v>
      </c>
      <c r="E25" s="16" t="s">
        <v>15</v>
      </c>
      <c r="F25" s="16" t="s">
        <v>15</v>
      </c>
      <c r="G25" s="17" t="s">
        <v>15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  <c r="T25" s="1"/>
      <c r="U25" s="1"/>
      <c r="V25" s="1"/>
      <c r="W25" s="1"/>
      <c r="X25" s="1"/>
      <c r="Y25" s="1"/>
      <c r="Z25" s="1"/>
    </row>
    <row r="26" spans="1:26" ht="24.75" customHeight="1">
      <c r="A26" s="1"/>
      <c r="B26" s="14" t="s">
        <v>16</v>
      </c>
      <c r="C26" s="18" t="s">
        <v>17</v>
      </c>
      <c r="D26" s="18" t="s">
        <v>18</v>
      </c>
      <c r="E26" s="19" t="s">
        <v>19</v>
      </c>
      <c r="F26" s="19" t="s">
        <v>20</v>
      </c>
      <c r="G26" s="20" t="s">
        <v>21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6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21" t="s">
        <v>22</v>
      </c>
      <c r="C27" s="32">
        <f>($C18*100)/C$22/100</f>
        <v>8.1871345029239762E-2</v>
      </c>
      <c r="D27" s="32">
        <f t="shared" ref="D27:G27" si="1">(D$18*100)/D$22/100</f>
        <v>1.1695906432748537E-2</v>
      </c>
      <c r="E27" s="32">
        <f t="shared" si="1"/>
        <v>5.8479532163742687E-3</v>
      </c>
      <c r="F27" s="32">
        <f t="shared" si="1"/>
        <v>0.15204678362573099</v>
      </c>
      <c r="G27" s="33">
        <f t="shared" si="1"/>
        <v>9.9415204678362568E-2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  <c r="T27" s="1"/>
      <c r="U27" s="1"/>
      <c r="V27" s="1"/>
      <c r="W27" s="1"/>
      <c r="X27" s="1"/>
      <c r="Y27" s="1"/>
      <c r="Z27" s="1"/>
    </row>
    <row r="28" spans="1:26" ht="24.75" customHeight="1">
      <c r="A28" s="1"/>
      <c r="B28" s="23" t="s">
        <v>23</v>
      </c>
      <c r="C28" s="34">
        <f t="shared" ref="C28:G28" si="2">(C$19*100)/C$22/100</f>
        <v>0.15789473684210525</v>
      </c>
      <c r="D28" s="34">
        <f t="shared" si="2"/>
        <v>0.2046783625730994</v>
      </c>
      <c r="E28" s="34">
        <f t="shared" si="2"/>
        <v>8.1871345029239762E-2</v>
      </c>
      <c r="F28" s="34">
        <f t="shared" si="2"/>
        <v>0.17543859649122809</v>
      </c>
      <c r="G28" s="35">
        <f t="shared" si="2"/>
        <v>0.2807017543859649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  <c r="T28" s="1"/>
      <c r="U28" s="1"/>
      <c r="V28" s="1"/>
      <c r="W28" s="1"/>
      <c r="X28" s="1"/>
      <c r="Y28" s="1"/>
      <c r="Z28" s="1"/>
    </row>
    <row r="29" spans="1:26" ht="24.75" customHeight="1">
      <c r="A29" s="1"/>
      <c r="B29" s="25" t="s">
        <v>24</v>
      </c>
      <c r="C29" s="36">
        <f t="shared" ref="C29:G29" si="3">(C$20*100)/C$22/100</f>
        <v>0.29239766081871343</v>
      </c>
      <c r="D29" s="36">
        <f t="shared" si="3"/>
        <v>0.54385964912280693</v>
      </c>
      <c r="E29" s="36">
        <f t="shared" si="3"/>
        <v>0.39766081871345027</v>
      </c>
      <c r="F29" s="36">
        <f t="shared" si="3"/>
        <v>0.22222222222222221</v>
      </c>
      <c r="G29" s="37">
        <f t="shared" si="3"/>
        <v>0.45614035087719301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  <c r="T29" s="1"/>
      <c r="U29" s="1"/>
      <c r="V29" s="1"/>
      <c r="W29" s="1"/>
      <c r="X29" s="1"/>
      <c r="Y29" s="1"/>
      <c r="Z29" s="1"/>
    </row>
    <row r="30" spans="1:26" ht="24.75" customHeight="1">
      <c r="A30" s="1"/>
      <c r="B30" s="27" t="s">
        <v>25</v>
      </c>
      <c r="C30" s="38">
        <f t="shared" ref="C30:G30" si="4">(C$21*100)/C$22/100</f>
        <v>0.46783625730994155</v>
      </c>
      <c r="D30" s="38">
        <f t="shared" si="4"/>
        <v>0.23976608187134502</v>
      </c>
      <c r="E30" s="38">
        <f t="shared" si="4"/>
        <v>0.51461988304093564</v>
      </c>
      <c r="F30" s="38">
        <f t="shared" si="4"/>
        <v>0.45029239766081874</v>
      </c>
      <c r="G30" s="39">
        <f t="shared" si="4"/>
        <v>0.16374269005847952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  <c r="T30" s="1"/>
      <c r="U30" s="1"/>
      <c r="V30" s="1"/>
      <c r="W30" s="1"/>
      <c r="X30" s="1"/>
      <c r="Y30" s="1"/>
      <c r="Z30" s="1"/>
    </row>
    <row r="31" spans="1:26" ht="24.75" customHeight="1">
      <c r="A31" s="1"/>
      <c r="B31" s="29" t="s">
        <v>26</v>
      </c>
      <c r="C31" s="40">
        <f t="shared" ref="C31:G31" si="5">SUM(C27:C30)</f>
        <v>1</v>
      </c>
      <c r="D31" s="40">
        <f t="shared" si="5"/>
        <v>0.99999999999999978</v>
      </c>
      <c r="E31" s="40">
        <f t="shared" si="5"/>
        <v>1</v>
      </c>
      <c r="F31" s="40">
        <f t="shared" si="5"/>
        <v>1</v>
      </c>
      <c r="G31" s="41">
        <f t="shared" si="5"/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  <c r="T31" s="1"/>
      <c r="U31" s="1"/>
      <c r="V31" s="1"/>
      <c r="W31" s="1"/>
      <c r="X31" s="1"/>
      <c r="Y31" s="1"/>
      <c r="Z31" s="1"/>
    </row>
    <row r="32" spans="1:26" ht="24.75" customHeight="1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  <c r="T32" s="1"/>
      <c r="U32" s="1"/>
      <c r="V32" s="1"/>
      <c r="W32" s="1"/>
      <c r="X32" s="1"/>
      <c r="Y32" s="1"/>
      <c r="Z32" s="1"/>
    </row>
    <row r="33" spans="1:26" ht="24.75" customHeight="1">
      <c r="A33" s="1"/>
      <c r="B33" s="385" t="s">
        <v>28</v>
      </c>
      <c r="C33" s="383"/>
      <c r="D33" s="384"/>
      <c r="E33" s="42"/>
      <c r="F33" s="42"/>
      <c r="G33" s="42"/>
      <c r="H33" s="43"/>
      <c r="I33" s="1"/>
      <c r="J33" s="1"/>
      <c r="K33" s="1"/>
      <c r="L33" s="1"/>
      <c r="M33" s="1"/>
      <c r="N33" s="1"/>
      <c r="O33" s="1"/>
      <c r="P33" s="1"/>
      <c r="Q33" s="1"/>
      <c r="R33" s="1"/>
      <c r="S33" s="6"/>
      <c r="T33" s="1"/>
      <c r="U33" s="1"/>
      <c r="V33" s="1"/>
      <c r="W33" s="1"/>
      <c r="X33" s="1"/>
      <c r="Y33" s="1"/>
      <c r="Z33" s="1"/>
    </row>
    <row r="34" spans="1:26" ht="24.75" customHeight="1">
      <c r="A34" s="1"/>
      <c r="B34" s="386" t="s">
        <v>16</v>
      </c>
      <c r="C34" s="388" t="s">
        <v>14</v>
      </c>
      <c r="D34" s="390" t="s">
        <v>15</v>
      </c>
      <c r="E34" s="44"/>
      <c r="F34" s="44"/>
      <c r="G34" s="44"/>
      <c r="H34" s="43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  <c r="T34" s="1"/>
      <c r="U34" s="1"/>
      <c r="V34" s="1"/>
      <c r="W34" s="1"/>
      <c r="X34" s="1"/>
      <c r="Y34" s="1"/>
      <c r="Z34" s="1"/>
    </row>
    <row r="35" spans="1:26" ht="24.75" customHeight="1">
      <c r="A35" s="1"/>
      <c r="B35" s="387"/>
      <c r="C35" s="389"/>
      <c r="D35" s="391"/>
      <c r="E35" s="45"/>
      <c r="F35" s="45"/>
      <c r="G35" s="45"/>
      <c r="H35" s="43"/>
      <c r="I35" s="1"/>
      <c r="J35" s="1"/>
      <c r="K35" s="1"/>
      <c r="L35" s="1"/>
      <c r="M35" s="1"/>
      <c r="N35" s="1"/>
      <c r="O35" s="1"/>
      <c r="P35" s="1"/>
      <c r="Q35" s="1"/>
      <c r="R35" s="1"/>
      <c r="S35" s="6"/>
      <c r="T35" s="1"/>
      <c r="U35" s="1"/>
      <c r="V35" s="1"/>
      <c r="W35" s="1"/>
      <c r="X35" s="1"/>
      <c r="Y35" s="1"/>
      <c r="Z35" s="1"/>
    </row>
    <row r="36" spans="1:26" ht="24.75" customHeight="1">
      <c r="A36" s="1"/>
      <c r="B36" s="21" t="s">
        <v>22</v>
      </c>
      <c r="C36" s="22">
        <f>SUM('grupo 1'!Q32,'grupo 2'!Q32,'grupo 3'!Q32,'grupo 4'!Q32,'grupo 5'!Q32,'grupo 6'!Q32, , , , , , , , , , , , , , )</f>
        <v>6</v>
      </c>
      <c r="D36" s="22">
        <f>SUM('grupo 1'!R32,'grupo 2'!R32,'grupo 3'!R32,'grupo 4'!R32,'grupo 5'!R32,'grupo 6'!R32, , , , , , , , , , , , , , )</f>
        <v>8</v>
      </c>
      <c r="E36" s="46"/>
      <c r="F36" s="46"/>
      <c r="G36" s="46"/>
      <c r="H36" s="43"/>
      <c r="I36" s="1"/>
      <c r="J36" s="1"/>
      <c r="K36" s="1"/>
      <c r="L36" s="1"/>
      <c r="M36" s="1"/>
      <c r="N36" s="1"/>
      <c r="O36" s="1"/>
      <c r="P36" s="1"/>
      <c r="Q36" s="1"/>
      <c r="R36" s="1"/>
      <c r="S36" s="6"/>
      <c r="T36" s="1"/>
      <c r="U36" s="1"/>
      <c r="V36" s="1"/>
      <c r="W36" s="1"/>
      <c r="X36" s="1"/>
      <c r="Y36" s="1"/>
      <c r="Z36" s="1"/>
    </row>
    <row r="37" spans="1:26" ht="24.75" customHeight="1">
      <c r="A37" s="1"/>
      <c r="B37" s="23" t="s">
        <v>23</v>
      </c>
      <c r="C37" s="24">
        <f>SUM('grupo 1'!Q33,'grupo 2'!Q33,'grupo 3'!Q33,'grupo 4'!Q33,'grupo 5'!Q33,'grupo 6'!Q33, , , , , , , , , , , , , , )</f>
        <v>45</v>
      </c>
      <c r="D37" s="24">
        <f>SUM('grupo 1'!R33,'grupo 2'!R33,'grupo 3'!R33,'grupo 4'!R33,'grupo 5'!R33,'grupo 6'!R33, , , , , , , , , , , , , , )</f>
        <v>55</v>
      </c>
      <c r="E37" s="46"/>
      <c r="F37" s="46"/>
      <c r="G37" s="46"/>
      <c r="H37" s="43"/>
      <c r="I37" s="1"/>
      <c r="J37" s="1"/>
      <c r="K37" s="1"/>
      <c r="L37" s="1"/>
      <c r="M37" s="1"/>
      <c r="N37" s="1"/>
      <c r="O37" s="1"/>
      <c r="P37" s="1"/>
      <c r="Q37" s="1"/>
      <c r="R37" s="1"/>
      <c r="S37" s="6"/>
      <c r="T37" s="1"/>
      <c r="U37" s="1"/>
      <c r="V37" s="1"/>
      <c r="W37" s="1"/>
      <c r="X37" s="1"/>
      <c r="Y37" s="1"/>
      <c r="Z37" s="1"/>
    </row>
    <row r="38" spans="1:26" ht="24.75" customHeight="1">
      <c r="A38" s="1"/>
      <c r="B38" s="25" t="s">
        <v>24</v>
      </c>
      <c r="C38" s="26">
        <f>SUM('grupo 1'!Q34,'grupo 2'!Q34,'grupo 3'!Q34,'grupo 4'!Q34,'grupo 5'!Q34,'grupo 6'!Q34, , , , , , , , , , , , , , )</f>
        <v>91</v>
      </c>
      <c r="D38" s="26">
        <f>SUM('grupo 1'!R34,'grupo 2'!R34,'grupo 3'!R34,'grupo 4'!R34,'grupo 5'!R34,'grupo 6'!R34, , , , , , , , , , , , , , )</f>
        <v>87</v>
      </c>
      <c r="E38" s="46"/>
      <c r="F38" s="46"/>
      <c r="G38" s="46"/>
      <c r="H38" s="43"/>
      <c r="I38" s="1"/>
      <c r="J38" s="1"/>
      <c r="K38" s="1"/>
      <c r="L38" s="1"/>
      <c r="M38" s="1"/>
      <c r="N38" s="1"/>
      <c r="O38" s="1"/>
      <c r="P38" s="1"/>
      <c r="Q38" s="1"/>
      <c r="R38" s="1"/>
      <c r="S38" s="6"/>
      <c r="T38" s="1"/>
      <c r="U38" s="1"/>
      <c r="V38" s="1"/>
      <c r="W38" s="1"/>
      <c r="X38" s="1"/>
      <c r="Y38" s="1"/>
      <c r="Z38" s="1"/>
    </row>
    <row r="39" spans="1:26" ht="24.75" customHeight="1">
      <c r="A39" s="1"/>
      <c r="B39" s="27" t="s">
        <v>25</v>
      </c>
      <c r="C39" s="28">
        <f>SUM('grupo 1'!Q35,'grupo 2'!Q35,'grupo 3'!Q35,'grupo 4'!Q35,'grupo 5'!Q35,'grupo 6'!Q35, , , , , , , , , , , , , , )</f>
        <v>29</v>
      </c>
      <c r="D39" s="28">
        <f>SUM('grupo 1'!R35,'grupo 2'!R35,'grupo 3'!R35,'grupo 4'!R35,'grupo 5'!R35,'grupo 6'!R35, , , , , , , , , , , , , , )</f>
        <v>21</v>
      </c>
      <c r="E39" s="46"/>
      <c r="F39" s="46"/>
      <c r="G39" s="46"/>
      <c r="H39" s="43"/>
      <c r="I39" s="1"/>
      <c r="J39" s="1"/>
      <c r="K39" s="1"/>
      <c r="L39" s="1"/>
      <c r="M39" s="1"/>
      <c r="N39" s="1"/>
      <c r="O39" s="1"/>
      <c r="P39" s="1"/>
      <c r="Q39" s="1"/>
      <c r="R39" s="1"/>
      <c r="S39" s="6"/>
      <c r="T39" s="1"/>
      <c r="U39" s="1"/>
      <c r="V39" s="1"/>
      <c r="W39" s="1"/>
      <c r="X39" s="1"/>
      <c r="Y39" s="1"/>
      <c r="Z39" s="1"/>
    </row>
    <row r="40" spans="1:26" ht="24.75" customHeight="1">
      <c r="A40" s="1"/>
      <c r="B40" s="29" t="s">
        <v>26</v>
      </c>
      <c r="C40" s="47">
        <f t="shared" ref="C40:D40" si="6">SUM(C36:C39)</f>
        <v>171</v>
      </c>
      <c r="D40" s="48">
        <f t="shared" si="6"/>
        <v>171</v>
      </c>
      <c r="E40" s="46"/>
      <c r="F40" s="46"/>
      <c r="G40" s="46"/>
      <c r="H40" s="43"/>
      <c r="I40" s="1"/>
      <c r="J40" s="1"/>
      <c r="K40" s="1"/>
      <c r="L40" s="1"/>
      <c r="M40" s="1"/>
      <c r="N40" s="1"/>
      <c r="O40" s="1"/>
      <c r="P40" s="1"/>
      <c r="Q40" s="1"/>
      <c r="R40" s="1"/>
      <c r="S40" s="6"/>
      <c r="T40" s="1"/>
      <c r="U40" s="1"/>
      <c r="V40" s="1"/>
      <c r="W40" s="1"/>
      <c r="X40" s="1"/>
      <c r="Y40" s="1"/>
      <c r="Z40" s="1"/>
    </row>
    <row r="41" spans="1:26" ht="24.75" customHeight="1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/>
      <c r="T41" s="1"/>
      <c r="U41" s="1"/>
      <c r="V41" s="1"/>
      <c r="W41" s="1"/>
      <c r="X41" s="1"/>
      <c r="Y41" s="1"/>
      <c r="Z41" s="1"/>
    </row>
    <row r="42" spans="1:26" ht="24.75" customHeight="1">
      <c r="A42" s="1"/>
      <c r="B42" s="385" t="s">
        <v>28</v>
      </c>
      <c r="C42" s="383"/>
      <c r="D42" s="384"/>
      <c r="E42" s="42"/>
      <c r="F42" s="42"/>
      <c r="G42" s="42"/>
      <c r="H42" s="43"/>
      <c r="I42" s="1"/>
      <c r="J42" s="1"/>
      <c r="K42" s="1"/>
      <c r="L42" s="1"/>
      <c r="M42" s="1"/>
      <c r="N42" s="1"/>
      <c r="O42" s="1"/>
      <c r="P42" s="1"/>
      <c r="Q42" s="1"/>
      <c r="R42" s="1"/>
      <c r="S42" s="6"/>
      <c r="T42" s="1"/>
      <c r="U42" s="1"/>
      <c r="V42" s="1"/>
      <c r="W42" s="1"/>
      <c r="X42" s="1"/>
      <c r="Y42" s="1"/>
      <c r="Z42" s="1"/>
    </row>
    <row r="43" spans="1:26" ht="24.75" customHeight="1">
      <c r="A43" s="1"/>
      <c r="B43" s="386" t="s">
        <v>16</v>
      </c>
      <c r="C43" s="388" t="s">
        <v>14</v>
      </c>
      <c r="D43" s="390" t="s">
        <v>15</v>
      </c>
      <c r="E43" s="44"/>
      <c r="F43" s="44"/>
      <c r="G43" s="44"/>
      <c r="H43" s="43"/>
      <c r="I43" s="1"/>
      <c r="J43" s="1"/>
      <c r="K43" s="1"/>
      <c r="L43" s="1"/>
      <c r="M43" s="1"/>
      <c r="N43" s="1"/>
      <c r="O43" s="1"/>
      <c r="P43" s="1"/>
      <c r="Q43" s="1"/>
      <c r="R43" s="1"/>
      <c r="S43" s="6"/>
      <c r="T43" s="1"/>
      <c r="U43" s="1"/>
      <c r="V43" s="1"/>
      <c r="W43" s="1"/>
      <c r="X43" s="1"/>
      <c r="Y43" s="1"/>
      <c r="Z43" s="1"/>
    </row>
    <row r="44" spans="1:26" ht="24.75" customHeight="1">
      <c r="A44" s="1"/>
      <c r="B44" s="387"/>
      <c r="C44" s="389"/>
      <c r="D44" s="391"/>
      <c r="E44" s="45"/>
      <c r="F44" s="45"/>
      <c r="G44" s="45"/>
      <c r="H44" s="43"/>
      <c r="I44" s="1"/>
      <c r="J44" s="1"/>
      <c r="K44" s="1"/>
      <c r="L44" s="1"/>
      <c r="M44" s="1"/>
      <c r="N44" s="1"/>
      <c r="O44" s="1"/>
      <c r="P44" s="1"/>
      <c r="Q44" s="1"/>
      <c r="R44" s="1"/>
      <c r="S44" s="6"/>
      <c r="T44" s="1"/>
      <c r="U44" s="1"/>
      <c r="V44" s="1"/>
      <c r="W44" s="1"/>
      <c r="X44" s="1"/>
      <c r="Y44" s="1"/>
      <c r="Z44" s="1"/>
    </row>
    <row r="45" spans="1:26" ht="24.75" customHeight="1">
      <c r="A45" s="1"/>
      <c r="B45" s="21" t="s">
        <v>22</v>
      </c>
      <c r="C45" s="32">
        <f>($C36*100)/C$40/100</f>
        <v>3.5087719298245612E-2</v>
      </c>
      <c r="D45" s="33">
        <f>(D$36*100)/D$40/100</f>
        <v>4.6783625730994149E-2</v>
      </c>
      <c r="E45" s="49"/>
      <c r="F45" s="49"/>
      <c r="G45" s="49"/>
      <c r="H45" s="43"/>
      <c r="I45" s="1"/>
      <c r="J45" s="1"/>
      <c r="K45" s="1"/>
      <c r="L45" s="1"/>
      <c r="M45" s="1"/>
      <c r="N45" s="1"/>
      <c r="O45" s="1"/>
      <c r="P45" s="1"/>
      <c r="Q45" s="1"/>
      <c r="R45" s="1"/>
      <c r="S45" s="6"/>
      <c r="T45" s="1"/>
      <c r="U45" s="1"/>
      <c r="V45" s="1"/>
      <c r="W45" s="1"/>
      <c r="X45" s="1"/>
      <c r="Y45" s="1"/>
      <c r="Z45" s="1"/>
    </row>
    <row r="46" spans="1:26" ht="24.75" customHeight="1">
      <c r="A46" s="1"/>
      <c r="B46" s="23" t="s">
        <v>23</v>
      </c>
      <c r="C46" s="34">
        <f t="shared" ref="C46:D46" si="7">(C$37*100)/C$40/100</f>
        <v>0.26315789473684209</v>
      </c>
      <c r="D46" s="35">
        <f t="shared" si="7"/>
        <v>0.32163742690058478</v>
      </c>
      <c r="E46" s="49"/>
      <c r="F46" s="49"/>
      <c r="G46" s="49"/>
      <c r="H46" s="43"/>
      <c r="I46" s="1"/>
      <c r="J46" s="1"/>
      <c r="K46" s="1"/>
      <c r="L46" s="1"/>
      <c r="M46" s="1"/>
      <c r="N46" s="1"/>
      <c r="O46" s="1"/>
      <c r="P46" s="1"/>
      <c r="Q46" s="1"/>
      <c r="R46" s="1"/>
      <c r="S46" s="6"/>
      <c r="T46" s="1"/>
      <c r="U46" s="1"/>
      <c r="V46" s="1"/>
      <c r="W46" s="1"/>
      <c r="X46" s="1"/>
      <c r="Y46" s="1"/>
      <c r="Z46" s="1"/>
    </row>
    <row r="47" spans="1:26" ht="24.75" customHeight="1">
      <c r="A47" s="1"/>
      <c r="B47" s="25" t="s">
        <v>24</v>
      </c>
      <c r="C47" s="36">
        <f t="shared" ref="C47:D47" si="8">(C$38*100)/C$40/100</f>
        <v>0.53216374269005851</v>
      </c>
      <c r="D47" s="37">
        <f t="shared" si="8"/>
        <v>0.50877192982456132</v>
      </c>
      <c r="E47" s="49"/>
      <c r="F47" s="49"/>
      <c r="G47" s="49"/>
      <c r="H47" s="43"/>
      <c r="I47" s="1"/>
      <c r="J47" s="1"/>
      <c r="K47" s="1"/>
      <c r="L47" s="1"/>
      <c r="M47" s="1"/>
      <c r="N47" s="1"/>
      <c r="O47" s="1"/>
      <c r="P47" s="1"/>
      <c r="Q47" s="1"/>
      <c r="R47" s="1"/>
      <c r="S47" s="6"/>
      <c r="T47" s="1"/>
      <c r="U47" s="1"/>
      <c r="V47" s="1"/>
      <c r="W47" s="1"/>
      <c r="X47" s="1"/>
      <c r="Y47" s="1"/>
      <c r="Z47" s="1"/>
    </row>
    <row r="48" spans="1:26" ht="24.75" customHeight="1">
      <c r="A48" s="1"/>
      <c r="B48" s="27" t="s">
        <v>25</v>
      </c>
      <c r="C48" s="38">
        <f t="shared" ref="C48:D48" si="9">(C$39*100)/C$40/100</f>
        <v>0.16959064327485379</v>
      </c>
      <c r="D48" s="39">
        <f t="shared" si="9"/>
        <v>0.12280701754385966</v>
      </c>
      <c r="E48" s="49"/>
      <c r="F48" s="49"/>
      <c r="G48" s="49"/>
      <c r="H48" s="43"/>
      <c r="I48" s="1"/>
      <c r="J48" s="1"/>
      <c r="K48" s="1"/>
      <c r="L48" s="1"/>
      <c r="M48" s="1"/>
      <c r="N48" s="1"/>
      <c r="O48" s="1"/>
      <c r="P48" s="1"/>
      <c r="Q48" s="1"/>
      <c r="R48" s="1"/>
      <c r="S48" s="6"/>
      <c r="T48" s="1"/>
      <c r="U48" s="1"/>
      <c r="V48" s="1"/>
      <c r="W48" s="1"/>
      <c r="X48" s="1"/>
      <c r="Y48" s="1"/>
      <c r="Z48" s="1"/>
    </row>
    <row r="49" spans="1:26" ht="24.75" customHeight="1">
      <c r="A49" s="1"/>
      <c r="B49" s="29" t="s">
        <v>26</v>
      </c>
      <c r="C49" s="40">
        <f t="shared" ref="C49:D49" si="10">SUM(C45:C48)</f>
        <v>1</v>
      </c>
      <c r="D49" s="41">
        <f t="shared" si="10"/>
        <v>0.99999999999999989</v>
      </c>
      <c r="E49" s="49"/>
      <c r="F49" s="49"/>
      <c r="G49" s="49"/>
      <c r="H49" s="43"/>
      <c r="I49" s="1"/>
      <c r="J49" s="1"/>
      <c r="K49" s="1"/>
      <c r="L49" s="1"/>
      <c r="M49" s="1"/>
      <c r="N49" s="1"/>
      <c r="O49" s="1"/>
      <c r="P49" s="1"/>
      <c r="Q49" s="1"/>
      <c r="R49" s="1"/>
      <c r="S49" s="6"/>
      <c r="T49" s="1"/>
      <c r="U49" s="1"/>
      <c r="V49" s="1"/>
      <c r="W49" s="1"/>
      <c r="X49" s="1"/>
      <c r="Y49" s="1"/>
      <c r="Z49" s="1"/>
    </row>
    <row r="50" spans="1:26" ht="24.75" customHeight="1">
      <c r="A50" s="1"/>
      <c r="B50" s="13"/>
      <c r="C50" s="1"/>
      <c r="D50" s="1"/>
      <c r="E50" s="43"/>
      <c r="F50" s="43"/>
      <c r="G50" s="43"/>
      <c r="H50" s="43"/>
      <c r="I50" s="1"/>
      <c r="J50" s="1"/>
      <c r="K50" s="1"/>
      <c r="L50" s="1"/>
      <c r="M50" s="1"/>
      <c r="N50" s="1"/>
      <c r="O50" s="1"/>
      <c r="P50" s="1"/>
      <c r="Q50" s="1"/>
      <c r="R50" s="1"/>
      <c r="S50" s="6"/>
      <c r="T50" s="1"/>
      <c r="U50" s="1"/>
      <c r="V50" s="1"/>
      <c r="W50" s="1"/>
      <c r="X50" s="1"/>
      <c r="Y50" s="1"/>
      <c r="Z50" s="1"/>
    </row>
    <row r="51" spans="1:26" ht="24.75" customHeight="1">
      <c r="A51" s="1"/>
      <c r="B51" s="385" t="s">
        <v>29</v>
      </c>
      <c r="C51" s="384"/>
      <c r="D51" s="42"/>
      <c r="E51" s="4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6"/>
      <c r="T51" s="1"/>
      <c r="U51" s="1"/>
      <c r="V51" s="1"/>
      <c r="W51" s="1"/>
      <c r="X51" s="1"/>
      <c r="Y51" s="1"/>
      <c r="Z51" s="1"/>
    </row>
    <row r="52" spans="1:26" ht="24.75" customHeight="1">
      <c r="A52" s="1"/>
      <c r="B52" s="386" t="s">
        <v>16</v>
      </c>
      <c r="C52" s="392" t="s">
        <v>30</v>
      </c>
      <c r="D52" s="394"/>
      <c r="E52" s="4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6"/>
      <c r="T52" s="1"/>
      <c r="U52" s="1"/>
      <c r="V52" s="1"/>
      <c r="W52" s="1"/>
      <c r="X52" s="1"/>
      <c r="Y52" s="1"/>
      <c r="Z52" s="1"/>
    </row>
    <row r="53" spans="1:26" ht="24.75" customHeight="1">
      <c r="A53" s="1"/>
      <c r="B53" s="387"/>
      <c r="C53" s="391"/>
      <c r="D53" s="395"/>
      <c r="E53" s="4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6"/>
      <c r="T53" s="1"/>
      <c r="U53" s="1"/>
      <c r="V53" s="1"/>
      <c r="W53" s="1"/>
      <c r="X53" s="1"/>
      <c r="Y53" s="1"/>
      <c r="Z53" s="1"/>
    </row>
    <row r="54" spans="1:26" ht="24.75" customHeight="1">
      <c r="A54" s="1"/>
      <c r="B54" s="21" t="s">
        <v>22</v>
      </c>
      <c r="C54" s="50">
        <f>SUM('grupo 1'!Q49,'grupo 2'!Q49,'grupo 3'!Q49,'grupo 4'!Q49,'grupo 5'!Q49,'grupo 6'!Q49, , , , , , , , , , , , , , )</f>
        <v>6</v>
      </c>
      <c r="D54" s="46"/>
      <c r="E54" s="4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6"/>
      <c r="T54" s="1"/>
      <c r="U54" s="1"/>
      <c r="V54" s="1"/>
      <c r="W54" s="1"/>
      <c r="X54" s="1"/>
      <c r="Y54" s="1"/>
      <c r="Z54" s="1"/>
    </row>
    <row r="55" spans="1:26" ht="24.75" customHeight="1">
      <c r="A55" s="1"/>
      <c r="B55" s="23" t="s">
        <v>23</v>
      </c>
      <c r="C55" s="51">
        <f>SUM('grupo 1'!Q50,'grupo 2'!Q50,'grupo 3'!Q50,'grupo 4'!Q50,'grupo 5'!Q50,'grupo 6'!Q50, , , , , , , , , , , , , , )</f>
        <v>66</v>
      </c>
      <c r="D55" s="46"/>
      <c r="E55" s="4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6"/>
      <c r="T55" s="1"/>
      <c r="U55" s="1"/>
      <c r="V55" s="1"/>
      <c r="W55" s="1"/>
      <c r="X55" s="1"/>
      <c r="Y55" s="1"/>
      <c r="Z55" s="1"/>
    </row>
    <row r="56" spans="1:26" ht="24.75" customHeight="1">
      <c r="A56" s="1"/>
      <c r="B56" s="25" t="s">
        <v>24</v>
      </c>
      <c r="C56" s="52">
        <f>SUM('grupo 1'!Q51,'grupo 2'!Q51,'grupo 3'!Q51,'grupo 4'!Q51,'grupo 5'!Q51,'grupo 6'!Q51, , , , , , , , , , , , , , )</f>
        <v>91</v>
      </c>
      <c r="D56" s="46"/>
      <c r="E56" s="4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1"/>
      <c r="U56" s="1"/>
      <c r="V56" s="1"/>
      <c r="W56" s="1"/>
      <c r="X56" s="1"/>
      <c r="Y56" s="1"/>
      <c r="Z56" s="1"/>
    </row>
    <row r="57" spans="1:26" ht="24.75" customHeight="1">
      <c r="A57" s="1"/>
      <c r="B57" s="27" t="s">
        <v>25</v>
      </c>
      <c r="C57" s="53">
        <f>SUM('grupo 1'!Q52,'grupo 2'!Q52,'grupo 3'!Q52,'grupo 4'!Q52,'grupo 5'!Q52,'grupo 6'!Q52, , , , , , , , , , , , , , )</f>
        <v>8</v>
      </c>
      <c r="D57" s="46"/>
      <c r="E57" s="4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6"/>
      <c r="T57" s="1"/>
      <c r="U57" s="1"/>
      <c r="V57" s="1"/>
      <c r="W57" s="1"/>
      <c r="X57" s="1"/>
      <c r="Y57" s="1"/>
      <c r="Z57" s="1"/>
    </row>
    <row r="58" spans="1:26" ht="24.75" customHeight="1">
      <c r="A58" s="1"/>
      <c r="B58" s="29" t="s">
        <v>26</v>
      </c>
      <c r="C58" s="48">
        <f>SUM(C54:C57)</f>
        <v>171</v>
      </c>
      <c r="D58" s="46"/>
      <c r="E58" s="4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6"/>
      <c r="T58" s="1"/>
      <c r="U58" s="1"/>
      <c r="V58" s="1"/>
      <c r="W58" s="1"/>
      <c r="X58" s="1"/>
      <c r="Y58" s="1"/>
      <c r="Z58" s="1"/>
    </row>
    <row r="59" spans="1:26" ht="24.75" customHeight="1">
      <c r="A59" s="1"/>
      <c r="B59" s="13"/>
      <c r="C59" s="1"/>
      <c r="D59" s="43"/>
      <c r="E59" s="4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6"/>
      <c r="T59" s="1"/>
      <c r="U59" s="1"/>
      <c r="V59" s="1"/>
      <c r="W59" s="1"/>
      <c r="X59" s="1"/>
      <c r="Y59" s="1"/>
      <c r="Z59" s="1"/>
    </row>
    <row r="60" spans="1:26" ht="24.75" customHeight="1">
      <c r="A60" s="1"/>
      <c r="B60" s="385" t="s">
        <v>31</v>
      </c>
      <c r="C60" s="384"/>
      <c r="D60" s="42"/>
      <c r="E60" s="4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6"/>
      <c r="T60" s="1"/>
      <c r="U60" s="1"/>
      <c r="V60" s="1"/>
      <c r="W60" s="1"/>
      <c r="X60" s="1"/>
      <c r="Y60" s="1"/>
      <c r="Z60" s="1"/>
    </row>
    <row r="61" spans="1:26" ht="24.75" customHeight="1">
      <c r="A61" s="1"/>
      <c r="B61" s="386" t="s">
        <v>16</v>
      </c>
      <c r="C61" s="392" t="s">
        <v>30</v>
      </c>
      <c r="D61" s="44"/>
      <c r="E61" s="4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6"/>
      <c r="T61" s="1"/>
      <c r="U61" s="1"/>
      <c r="V61" s="1"/>
      <c r="W61" s="1"/>
      <c r="X61" s="1"/>
      <c r="Y61" s="1"/>
      <c r="Z61" s="1"/>
    </row>
    <row r="62" spans="1:26" ht="24.75" customHeight="1">
      <c r="A62" s="1"/>
      <c r="B62" s="387"/>
      <c r="C62" s="391"/>
      <c r="D62" s="45"/>
      <c r="E62" s="4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6"/>
      <c r="T62" s="1"/>
      <c r="U62" s="1"/>
      <c r="V62" s="1"/>
      <c r="W62" s="1"/>
      <c r="X62" s="1"/>
      <c r="Y62" s="1"/>
      <c r="Z62" s="1"/>
    </row>
    <row r="63" spans="1:26" ht="24.75" customHeight="1">
      <c r="A63" s="1"/>
      <c r="B63" s="21" t="s">
        <v>22</v>
      </c>
      <c r="C63" s="33">
        <f>($C54*100)/C$58/100</f>
        <v>3.5087719298245612E-2</v>
      </c>
      <c r="D63" s="49"/>
      <c r="E63" s="4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"/>
      <c r="T63" s="1"/>
      <c r="U63" s="1"/>
      <c r="V63" s="1"/>
      <c r="W63" s="1"/>
      <c r="X63" s="1"/>
      <c r="Y63" s="1"/>
      <c r="Z63" s="1"/>
    </row>
    <row r="64" spans="1:26" ht="24.75" customHeight="1">
      <c r="A64" s="1"/>
      <c r="B64" s="23" t="s">
        <v>23</v>
      </c>
      <c r="C64" s="35">
        <f t="shared" ref="C64:C66" si="11">(C55*100)/C$58/100</f>
        <v>0.38596491228070179</v>
      </c>
      <c r="D64" s="49"/>
      <c r="E64" s="4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"/>
      <c r="T64" s="1"/>
      <c r="U64" s="1"/>
      <c r="V64" s="1"/>
      <c r="W64" s="1"/>
      <c r="X64" s="1"/>
      <c r="Y64" s="1"/>
      <c r="Z64" s="1"/>
    </row>
    <row r="65" spans="1:26" ht="24.75" customHeight="1">
      <c r="A65" s="1"/>
      <c r="B65" s="25" t="s">
        <v>24</v>
      </c>
      <c r="C65" s="37">
        <f t="shared" si="11"/>
        <v>0.53216374269005851</v>
      </c>
      <c r="D65" s="49"/>
      <c r="E65" s="4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6"/>
      <c r="T65" s="1"/>
      <c r="U65" s="1"/>
      <c r="V65" s="1"/>
      <c r="W65" s="1"/>
      <c r="X65" s="1"/>
      <c r="Y65" s="1"/>
      <c r="Z65" s="1"/>
    </row>
    <row r="66" spans="1:26" ht="24.75" customHeight="1">
      <c r="A66" s="1"/>
      <c r="B66" s="27" t="s">
        <v>25</v>
      </c>
      <c r="C66" s="39">
        <f t="shared" si="11"/>
        <v>4.6783625730994149E-2</v>
      </c>
      <c r="D66" s="49"/>
      <c r="E66" s="4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"/>
      <c r="T66" s="1"/>
      <c r="U66" s="1"/>
      <c r="V66" s="1"/>
      <c r="W66" s="1"/>
      <c r="X66" s="1"/>
      <c r="Y66" s="1"/>
      <c r="Z66" s="1"/>
    </row>
    <row r="67" spans="1:26" ht="24.75" customHeight="1">
      <c r="A67" s="1"/>
      <c r="B67" s="29" t="s">
        <v>26</v>
      </c>
      <c r="C67" s="54">
        <f>SUM(C63:C66)</f>
        <v>1</v>
      </c>
      <c r="D67" s="55"/>
      <c r="E67" s="4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6"/>
      <c r="T67" s="1"/>
      <c r="U67" s="1"/>
      <c r="V67" s="1"/>
      <c r="W67" s="1"/>
      <c r="X67" s="1"/>
      <c r="Y67" s="1"/>
      <c r="Z67" s="1"/>
    </row>
    <row r="68" spans="1:26" ht="24.75" customHeight="1">
      <c r="A68" s="1"/>
      <c r="B68" s="13"/>
      <c r="C68" s="1"/>
      <c r="D68" s="43"/>
      <c r="E68" s="4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6"/>
      <c r="T68" s="1"/>
      <c r="U68" s="1"/>
      <c r="V68" s="1"/>
      <c r="W68" s="1"/>
      <c r="X68" s="1"/>
      <c r="Y68" s="1"/>
      <c r="Z68" s="1"/>
    </row>
    <row r="69" spans="1:26" ht="24.75" customHeight="1">
      <c r="A69" s="1"/>
      <c r="B69" s="393" t="s">
        <v>32</v>
      </c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4"/>
      <c r="T69" s="1"/>
      <c r="U69" s="1"/>
      <c r="V69" s="1"/>
      <c r="W69" s="1"/>
      <c r="X69" s="1"/>
      <c r="Y69" s="1"/>
      <c r="Z69" s="1"/>
    </row>
    <row r="70" spans="1:26" ht="24.75" customHeight="1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6"/>
      <c r="T70" s="1"/>
      <c r="U70" s="1"/>
      <c r="V70" s="1"/>
      <c r="W70" s="1"/>
      <c r="X70" s="1"/>
      <c r="Y70" s="1"/>
      <c r="Z70" s="1"/>
    </row>
    <row r="71" spans="1:26" ht="24.75" customHeight="1">
      <c r="A71" s="1"/>
      <c r="B71" s="382" t="s">
        <v>13</v>
      </c>
      <c r="C71" s="383"/>
      <c r="D71" s="383"/>
      <c r="E71" s="383"/>
      <c r="F71" s="383"/>
      <c r="G71" s="38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6"/>
      <c r="T71" s="1"/>
      <c r="U71" s="1"/>
      <c r="V71" s="1"/>
      <c r="W71" s="1"/>
      <c r="X71" s="1"/>
      <c r="Y71" s="1"/>
      <c r="Z71" s="1"/>
    </row>
    <row r="72" spans="1:26" ht="24.75" customHeight="1">
      <c r="A72" s="1"/>
      <c r="B72" s="14"/>
      <c r="C72" s="15" t="s">
        <v>14</v>
      </c>
      <c r="D72" s="15" t="s">
        <v>14</v>
      </c>
      <c r="E72" s="16" t="s">
        <v>15</v>
      </c>
      <c r="F72" s="16" t="s">
        <v>15</v>
      </c>
      <c r="G72" s="17" t="s">
        <v>15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6"/>
      <c r="T72" s="1"/>
      <c r="U72" s="1"/>
      <c r="V72" s="1"/>
      <c r="W72" s="1"/>
      <c r="X72" s="1"/>
      <c r="Y72" s="1"/>
      <c r="Z72" s="1"/>
    </row>
    <row r="73" spans="1:26" ht="24.75" customHeight="1">
      <c r="A73" s="1"/>
      <c r="B73" s="14" t="s">
        <v>16</v>
      </c>
      <c r="C73" s="18" t="s">
        <v>17</v>
      </c>
      <c r="D73" s="18" t="s">
        <v>18</v>
      </c>
      <c r="E73" s="19" t="s">
        <v>19</v>
      </c>
      <c r="F73" s="19" t="s">
        <v>20</v>
      </c>
      <c r="G73" s="20" t="s">
        <v>21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6"/>
      <c r="T73" s="1"/>
      <c r="U73" s="1"/>
      <c r="V73" s="1"/>
      <c r="W73" s="1"/>
      <c r="X73" s="1"/>
      <c r="Y73" s="1"/>
      <c r="Z73" s="1"/>
    </row>
    <row r="74" spans="1:26" ht="24.75" customHeight="1">
      <c r="A74" s="1"/>
      <c r="B74" s="21" t="s">
        <v>22</v>
      </c>
      <c r="C74" s="22">
        <f>SUM('grupo 1'!Q68,'grupo 2'!Q68,'grupo 3'!Q68,'grupo 4'!Q68,'grupo 5'!Q68,'grupo 6'!Q68, , , , , , , , , , , , , , )</f>
        <v>5</v>
      </c>
      <c r="D74" s="22">
        <f>SUM('grupo 1'!R68,'grupo 2'!R68,'grupo 3'!R68,'grupo 4'!R68,'grupo 5'!R68,'grupo 6'!R68, , , , , , , , , , , , , , )</f>
        <v>0</v>
      </c>
      <c r="E74" s="22">
        <f>SUM('grupo 1'!S68,'grupo 2'!S68,'grupo 3'!S68,'grupo 4'!S68,'grupo 5'!S68,'grupo 6'!S68, , , , , , , , , , , , , , )</f>
        <v>0</v>
      </c>
      <c r="F74" s="22">
        <f>SUM('grupo 1'!T68,'grupo 2'!T68,'grupo 3'!T68,'grupo 4'!T68,'grupo 5'!T68,'grupo 6'!T68, , , , , , , , , , , , , , )</f>
        <v>4</v>
      </c>
      <c r="G74" s="22">
        <f>SUM('grupo 1'!U68,'grupo 2'!U68,'grupo 3'!U68,'grupo 4'!U68,'grupo 5'!U68,'grupo 6'!U68, , , , , , , , , , , , , , )</f>
        <v>6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6"/>
      <c r="T74" s="1"/>
      <c r="U74" s="1"/>
      <c r="V74" s="1"/>
      <c r="W74" s="1"/>
      <c r="X74" s="1"/>
      <c r="Y74" s="1"/>
      <c r="Z74" s="1"/>
    </row>
    <row r="75" spans="1:26" ht="24.75" customHeight="1">
      <c r="A75" s="1"/>
      <c r="B75" s="23" t="s">
        <v>23</v>
      </c>
      <c r="C75" s="24">
        <f>SUM('grupo 1'!Q69,'grupo 2'!Q69,'grupo 3'!Q69,'grupo 4'!Q69,'grupo 5'!Q69,'grupo 6'!Q69, , , , , , , , , , , , , , )</f>
        <v>6</v>
      </c>
      <c r="D75" s="24">
        <f>SUM('grupo 1'!R69,'grupo 2'!R69,'grupo 3'!R69,'grupo 4'!R69,'grupo 5'!R69,'grupo 6'!R69, , , , , , , , , , , , , , )</f>
        <v>6</v>
      </c>
      <c r="E75" s="24">
        <f>SUM('grupo 1'!S69,'grupo 2'!S69,'grupo 3'!S69,'grupo 4'!S69,'grupo 5'!S69,'grupo 6'!S69, , , , , , , , , , , , , , )</f>
        <v>4</v>
      </c>
      <c r="F75" s="24">
        <f>SUM('grupo 1'!T69,'grupo 2'!T69,'grupo 3'!T69,'grupo 4'!T69,'grupo 5'!T69,'grupo 6'!T69, , , , , , , , , , , , , , )</f>
        <v>6</v>
      </c>
      <c r="G75" s="24">
        <f>SUM('grupo 1'!U69,'grupo 2'!U69,'grupo 3'!U69,'grupo 4'!U69,'grupo 5'!U69,'grupo 6'!U69, , , , , , , , , , , , , , )</f>
        <v>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6"/>
      <c r="T75" s="1"/>
      <c r="U75" s="1"/>
      <c r="V75" s="1"/>
      <c r="W75" s="1"/>
      <c r="X75" s="1"/>
      <c r="Y75" s="1"/>
      <c r="Z75" s="1"/>
    </row>
    <row r="76" spans="1:26" ht="24.75" customHeight="1">
      <c r="A76" s="1"/>
      <c r="B76" s="25" t="s">
        <v>24</v>
      </c>
      <c r="C76" s="26">
        <f>SUM('grupo 1'!Q70,'grupo 2'!Q70,'grupo 3'!Q70,'grupo 4'!Q70,'grupo 5'!Q70,'grupo 6'!Q70, , , , , , , , , , , , , , )</f>
        <v>6</v>
      </c>
      <c r="D76" s="26">
        <f>SUM('grupo 1'!R70,'grupo 2'!R70,'grupo 3'!R70,'grupo 4'!R70,'grupo 5'!R70,'grupo 6'!R70, , , , , , , , , , , , , , )</f>
        <v>16</v>
      </c>
      <c r="E76" s="26">
        <f>SUM('grupo 1'!S70,'grupo 2'!S70,'grupo 3'!S70,'grupo 4'!S70,'grupo 5'!S70,'grupo 6'!S70, , , , , , , , , , , , , , )</f>
        <v>9</v>
      </c>
      <c r="F76" s="26">
        <f>SUM('grupo 1'!T70,'grupo 2'!T70,'grupo 3'!T70,'grupo 4'!T70,'grupo 5'!T70,'grupo 6'!T70, , , , , , , , , , , , , , )</f>
        <v>7</v>
      </c>
      <c r="G76" s="26">
        <f>SUM('grupo 1'!U70,'grupo 2'!U70,'grupo 3'!U70,'grupo 4'!U70,'grupo 5'!U70,'grupo 6'!U70, , , , , , , , , , , , , , )</f>
        <v>15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6"/>
      <c r="T76" s="1"/>
      <c r="U76" s="1"/>
      <c r="V76" s="1"/>
      <c r="W76" s="1"/>
      <c r="X76" s="1"/>
      <c r="Y76" s="1"/>
      <c r="Z76" s="1"/>
    </row>
    <row r="77" spans="1:26" ht="24.75" customHeight="1">
      <c r="A77" s="1"/>
      <c r="B77" s="27" t="s">
        <v>25</v>
      </c>
      <c r="C77" s="28">
        <f>SUM('grupo 1'!Q71,'grupo 2'!Q71,'grupo 3'!Q71,'grupo 4'!Q71,'grupo 5'!Q71,'grupo 6'!Q71, , , , , , , , , , , , , , )</f>
        <v>14</v>
      </c>
      <c r="D77" s="28">
        <f>SUM('grupo 1'!R71,'grupo 2'!R71,'grupo 3'!R71,'grupo 4'!R71,'grupo 5'!R71,'grupo 6'!R71, , , , , , , , , , , , , , )</f>
        <v>9</v>
      </c>
      <c r="E77" s="28">
        <f>SUM('grupo 1'!S71,'grupo 2'!S71,'grupo 3'!S71,'grupo 4'!S71,'grupo 5'!S71,'grupo 6'!S71, , , , , , , , , , , , , , )</f>
        <v>18</v>
      </c>
      <c r="F77" s="28">
        <f>SUM('grupo 1'!T71,'grupo 2'!T71,'grupo 3'!T71,'grupo 4'!T71,'grupo 5'!T71,'grupo 6'!T71, , , , , , , , , , , , , , )</f>
        <v>14</v>
      </c>
      <c r="G77" s="28">
        <f>SUM('grupo 1'!U71,'grupo 2'!U71,'grupo 3'!U71,'grupo 4'!U71,'grupo 5'!U71,'grupo 6'!U71, , , , , , , , , , , , , , )</f>
        <v>3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6"/>
      <c r="T77" s="1"/>
      <c r="U77" s="1"/>
      <c r="V77" s="1"/>
      <c r="W77" s="1"/>
      <c r="X77" s="1"/>
      <c r="Y77" s="1"/>
      <c r="Z77" s="1"/>
    </row>
    <row r="78" spans="1:26" ht="24.75" customHeight="1">
      <c r="A78" s="1"/>
      <c r="B78" s="29" t="s">
        <v>26</v>
      </c>
      <c r="C78" s="47">
        <f t="shared" ref="C78:G78" si="12">SUM(C74:C77)</f>
        <v>31</v>
      </c>
      <c r="D78" s="47">
        <f t="shared" si="12"/>
        <v>31</v>
      </c>
      <c r="E78" s="47">
        <f t="shared" si="12"/>
        <v>31</v>
      </c>
      <c r="F78" s="47">
        <f t="shared" si="12"/>
        <v>31</v>
      </c>
      <c r="G78" s="48">
        <f t="shared" si="12"/>
        <v>31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6"/>
      <c r="T78" s="1"/>
      <c r="U78" s="1"/>
      <c r="V78" s="1"/>
      <c r="W78" s="1"/>
      <c r="X78" s="1"/>
      <c r="Y78" s="1"/>
      <c r="Z78" s="1"/>
    </row>
    <row r="79" spans="1:26" ht="24.75" customHeight="1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6"/>
      <c r="T79" s="1"/>
      <c r="U79" s="1"/>
      <c r="V79" s="1"/>
      <c r="W79" s="1"/>
      <c r="X79" s="1"/>
      <c r="Y79" s="1"/>
      <c r="Z79" s="1"/>
    </row>
    <row r="80" spans="1:26" ht="24.75" customHeight="1">
      <c r="A80" s="1"/>
      <c r="B80" s="382" t="s">
        <v>27</v>
      </c>
      <c r="C80" s="383"/>
      <c r="D80" s="383"/>
      <c r="E80" s="383"/>
      <c r="F80" s="383"/>
      <c r="G80" s="38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6"/>
      <c r="T80" s="1"/>
      <c r="U80" s="1"/>
      <c r="V80" s="1"/>
      <c r="W80" s="1"/>
      <c r="X80" s="1"/>
      <c r="Y80" s="1"/>
      <c r="Z80" s="1"/>
    </row>
    <row r="81" spans="1:26" ht="24.75" customHeight="1">
      <c r="A81" s="1"/>
      <c r="B81" s="14"/>
      <c r="C81" s="15" t="s">
        <v>14</v>
      </c>
      <c r="D81" s="15" t="s">
        <v>14</v>
      </c>
      <c r="E81" s="16" t="s">
        <v>15</v>
      </c>
      <c r="F81" s="16" t="s">
        <v>15</v>
      </c>
      <c r="G81" s="17" t="s">
        <v>15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6"/>
      <c r="T81" s="1"/>
      <c r="U81" s="1"/>
      <c r="V81" s="1"/>
      <c r="W81" s="1"/>
      <c r="X81" s="1"/>
      <c r="Y81" s="1"/>
      <c r="Z81" s="1"/>
    </row>
    <row r="82" spans="1:26" ht="24.75" customHeight="1">
      <c r="A82" s="1"/>
      <c r="B82" s="14" t="s">
        <v>16</v>
      </c>
      <c r="C82" s="18" t="s">
        <v>17</v>
      </c>
      <c r="D82" s="18" t="s">
        <v>18</v>
      </c>
      <c r="E82" s="19" t="s">
        <v>19</v>
      </c>
      <c r="F82" s="19" t="s">
        <v>20</v>
      </c>
      <c r="G82" s="20" t="s">
        <v>21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6"/>
      <c r="T82" s="1"/>
      <c r="U82" s="1"/>
      <c r="V82" s="1"/>
      <c r="W82" s="1"/>
      <c r="X82" s="1"/>
      <c r="Y82" s="1"/>
      <c r="Z82" s="1"/>
    </row>
    <row r="83" spans="1:26" ht="24.75" customHeight="1">
      <c r="A83" s="1"/>
      <c r="B83" s="56" t="s">
        <v>33</v>
      </c>
      <c r="C83" s="32">
        <f t="shared" ref="C83:C86" si="13">($C74*100)/C$78/100</f>
        <v>0.16129032258064516</v>
      </c>
      <c r="D83" s="32">
        <f t="shared" ref="D83:G83" si="14">(D74*100)/D$78/100</f>
        <v>0</v>
      </c>
      <c r="E83" s="32">
        <f t="shared" si="14"/>
        <v>0</v>
      </c>
      <c r="F83" s="32">
        <f t="shared" si="14"/>
        <v>0.12903225806451613</v>
      </c>
      <c r="G83" s="33">
        <f t="shared" si="14"/>
        <v>0.19354838709677419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6"/>
      <c r="T83" s="1"/>
      <c r="U83" s="1"/>
      <c r="V83" s="1"/>
      <c r="W83" s="1"/>
      <c r="X83" s="1"/>
      <c r="Y83" s="1"/>
      <c r="Z83" s="1"/>
    </row>
    <row r="84" spans="1:26" ht="24.75" customHeight="1">
      <c r="A84" s="1"/>
      <c r="B84" s="57" t="s">
        <v>34</v>
      </c>
      <c r="C84" s="34">
        <f t="shared" si="13"/>
        <v>0.19354838709677419</v>
      </c>
      <c r="D84" s="34">
        <f t="shared" ref="D84:G84" si="15">(D75*100)/D$78/100</f>
        <v>0.19354838709677419</v>
      </c>
      <c r="E84" s="34">
        <f t="shared" si="15"/>
        <v>0.12903225806451613</v>
      </c>
      <c r="F84" s="34">
        <f t="shared" si="15"/>
        <v>0.19354838709677419</v>
      </c>
      <c r="G84" s="35">
        <f t="shared" si="15"/>
        <v>0.22580645161290325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6"/>
      <c r="T84" s="1"/>
      <c r="U84" s="1"/>
      <c r="V84" s="1"/>
      <c r="W84" s="1"/>
      <c r="X84" s="1"/>
      <c r="Y84" s="1"/>
      <c r="Z84" s="1"/>
    </row>
    <row r="85" spans="1:26" ht="24.75" customHeight="1">
      <c r="A85" s="1"/>
      <c r="B85" s="58" t="s">
        <v>35</v>
      </c>
      <c r="C85" s="36">
        <f t="shared" si="13"/>
        <v>0.19354838709677419</v>
      </c>
      <c r="D85" s="36">
        <f t="shared" ref="D85:G85" si="16">(D76*100)/D$78/100</f>
        <v>0.5161290322580645</v>
      </c>
      <c r="E85" s="36">
        <f t="shared" si="16"/>
        <v>0.29032258064516125</v>
      </c>
      <c r="F85" s="36">
        <f t="shared" si="16"/>
        <v>0.22580645161290325</v>
      </c>
      <c r="G85" s="37">
        <f t="shared" si="16"/>
        <v>0.4838709677419355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6"/>
      <c r="T85" s="1"/>
      <c r="U85" s="1"/>
      <c r="V85" s="1"/>
      <c r="W85" s="1"/>
      <c r="X85" s="1"/>
      <c r="Y85" s="1"/>
      <c r="Z85" s="1"/>
    </row>
    <row r="86" spans="1:26" ht="24.75" customHeight="1">
      <c r="A86" s="1"/>
      <c r="B86" s="59" t="s">
        <v>36</v>
      </c>
      <c r="C86" s="38">
        <f t="shared" si="13"/>
        <v>0.45161290322580649</v>
      </c>
      <c r="D86" s="38">
        <f t="shared" ref="D86:G86" si="17">(D77*100)/D$78/100</f>
        <v>0.29032258064516125</v>
      </c>
      <c r="E86" s="38">
        <f t="shared" si="17"/>
        <v>0.58064516129032251</v>
      </c>
      <c r="F86" s="38">
        <f t="shared" si="17"/>
        <v>0.45161290322580649</v>
      </c>
      <c r="G86" s="39">
        <f t="shared" si="17"/>
        <v>9.6774193548387094E-2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6"/>
      <c r="T86" s="1"/>
      <c r="U86" s="1"/>
      <c r="V86" s="1"/>
      <c r="W86" s="1"/>
      <c r="X86" s="1"/>
      <c r="Y86" s="1"/>
      <c r="Z86" s="1"/>
    </row>
    <row r="87" spans="1:26" ht="24.75" customHeight="1">
      <c r="A87" s="1"/>
      <c r="B87" s="29" t="s">
        <v>26</v>
      </c>
      <c r="C87" s="40">
        <f t="shared" ref="C87:G87" si="18">SUM(C83:C86)</f>
        <v>1</v>
      </c>
      <c r="D87" s="40">
        <f t="shared" si="18"/>
        <v>1</v>
      </c>
      <c r="E87" s="40">
        <f t="shared" si="18"/>
        <v>0.99999999999999989</v>
      </c>
      <c r="F87" s="40">
        <f t="shared" si="18"/>
        <v>1</v>
      </c>
      <c r="G87" s="41">
        <f t="shared" si="18"/>
        <v>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6"/>
      <c r="T87" s="1"/>
      <c r="U87" s="1"/>
      <c r="V87" s="1"/>
      <c r="W87" s="1"/>
      <c r="X87" s="1"/>
      <c r="Y87" s="1"/>
      <c r="Z87" s="1"/>
    </row>
    <row r="88" spans="1:26" ht="24.75" customHeight="1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6"/>
      <c r="T88" s="1"/>
      <c r="U88" s="1"/>
      <c r="V88" s="1"/>
      <c r="W88" s="1"/>
      <c r="X88" s="1"/>
      <c r="Y88" s="1"/>
      <c r="Z88" s="1"/>
    </row>
    <row r="89" spans="1:26" ht="24.75" customHeight="1">
      <c r="A89" s="1"/>
      <c r="B89" s="385" t="s">
        <v>28</v>
      </c>
      <c r="C89" s="383"/>
      <c r="D89" s="384"/>
      <c r="E89" s="42"/>
      <c r="F89" s="42"/>
      <c r="G89" s="4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6"/>
      <c r="T89" s="1"/>
      <c r="U89" s="1"/>
      <c r="V89" s="1"/>
      <c r="W89" s="1"/>
      <c r="X89" s="1"/>
      <c r="Y89" s="1"/>
      <c r="Z89" s="1"/>
    </row>
    <row r="90" spans="1:26" ht="24.75" customHeight="1">
      <c r="A90" s="1"/>
      <c r="B90" s="386" t="s">
        <v>16</v>
      </c>
      <c r="C90" s="388" t="s">
        <v>14</v>
      </c>
      <c r="D90" s="390" t="s">
        <v>15</v>
      </c>
      <c r="E90" s="44"/>
      <c r="F90" s="44"/>
      <c r="G90" s="4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6"/>
      <c r="T90" s="1"/>
      <c r="U90" s="1"/>
      <c r="V90" s="1"/>
      <c r="W90" s="1"/>
      <c r="X90" s="1"/>
      <c r="Y90" s="1"/>
      <c r="Z90" s="1"/>
    </row>
    <row r="91" spans="1:26" ht="24.75" customHeight="1">
      <c r="A91" s="1"/>
      <c r="B91" s="387"/>
      <c r="C91" s="389"/>
      <c r="D91" s="391"/>
      <c r="E91" s="45"/>
      <c r="F91" s="45"/>
      <c r="G91" s="4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6"/>
      <c r="T91" s="1"/>
      <c r="U91" s="1"/>
      <c r="V91" s="1"/>
      <c r="W91" s="1"/>
      <c r="X91" s="1"/>
      <c r="Y91" s="1"/>
      <c r="Z91" s="1"/>
    </row>
    <row r="92" spans="1:26" ht="24.75" customHeight="1">
      <c r="A92" s="1"/>
      <c r="B92" s="21" t="s">
        <v>22</v>
      </c>
      <c r="C92" s="22">
        <f>SUM('grupo 1'!Q86,'grupo 2'!Q86,'grupo 3'!Q86,'grupo 4'!Q86,'grupo 5'!Q86,'grupo 6'!Q86, , , , , , , , , , , , , , )</f>
        <v>30</v>
      </c>
      <c r="D92" s="22">
        <f>SUM('grupo 1'!R86,'grupo 2'!R86,'grupo 3'!R86,'grupo 4'!R86,'grupo 5'!R86,'grupo 6'!R86, , , , , , , , , , , , , , )</f>
        <v>1</v>
      </c>
      <c r="E92" s="46"/>
      <c r="F92" s="46"/>
      <c r="G92" s="4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6"/>
      <c r="T92" s="1"/>
      <c r="U92" s="1"/>
      <c r="V92" s="1"/>
      <c r="W92" s="1"/>
      <c r="X92" s="1"/>
      <c r="Y92" s="1"/>
      <c r="Z92" s="1"/>
    </row>
    <row r="93" spans="1:26" ht="24.75" customHeight="1">
      <c r="A93" s="1"/>
      <c r="B93" s="23" t="s">
        <v>23</v>
      </c>
      <c r="C93" s="24">
        <f>SUM('grupo 1'!Q87,'grupo 2'!Q87,'grupo 3'!Q87,'grupo 4'!Q87,'grupo 5'!Q87,'grupo 6'!Q87, , , , , , , , , , , , , , )</f>
        <v>0</v>
      </c>
      <c r="D93" s="24">
        <f>SUM('grupo 1'!R87,'grupo 2'!R87,'grupo 3'!R87,'grupo 4'!R87,'grupo 5'!R87,'grupo 6'!R87, , , , , , , , , , , , , , )</f>
        <v>12</v>
      </c>
      <c r="E93" s="46"/>
      <c r="F93" s="46"/>
      <c r="G93" s="4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6"/>
      <c r="T93" s="1"/>
      <c r="U93" s="1"/>
      <c r="V93" s="1"/>
      <c r="W93" s="1"/>
      <c r="X93" s="1"/>
      <c r="Y93" s="1"/>
      <c r="Z93" s="1"/>
    </row>
    <row r="94" spans="1:26" ht="24.75" customHeight="1">
      <c r="A94" s="1"/>
      <c r="B94" s="25" t="s">
        <v>24</v>
      </c>
      <c r="C94" s="26">
        <f>SUM('grupo 1'!Q88,'grupo 2'!Q88,'grupo 3'!Q88,'grupo 4'!Q88,'grupo 5'!Q88,'grupo 6'!Q88, , , , , , , , , , , , , , )</f>
        <v>1</v>
      </c>
      <c r="D94" s="26">
        <f>SUM('grupo 1'!R88,'grupo 2'!R88,'grupo 3'!R88,'grupo 4'!R88,'grupo 5'!R88,'grupo 6'!R88, , , , , , , , , , , , , , )</f>
        <v>12</v>
      </c>
      <c r="E94" s="46"/>
      <c r="F94" s="46"/>
      <c r="G94" s="4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6"/>
      <c r="T94" s="1"/>
      <c r="U94" s="1"/>
      <c r="V94" s="1"/>
      <c r="W94" s="1"/>
      <c r="X94" s="1"/>
      <c r="Y94" s="1"/>
      <c r="Z94" s="1"/>
    </row>
    <row r="95" spans="1:26" ht="24.75" customHeight="1">
      <c r="A95" s="1"/>
      <c r="B95" s="27" t="s">
        <v>25</v>
      </c>
      <c r="C95" s="28">
        <f>SUM('grupo 1'!Q89,'grupo 2'!Q89,'grupo 3'!Q89,'grupo 4'!Q89,'grupo 5'!Q89,'grupo 6'!Q89, , , , , , , , , , , , , , )</f>
        <v>0</v>
      </c>
      <c r="D95" s="28">
        <f>SUM('grupo 1'!R89,'grupo 2'!R89,'grupo 3'!R89,'grupo 4'!R89,'grupo 5'!R89,'grupo 6'!R89, , , , , , , , , , , , , , )</f>
        <v>6</v>
      </c>
      <c r="E95" s="46"/>
      <c r="F95" s="46"/>
      <c r="G95" s="4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6"/>
      <c r="T95" s="1"/>
      <c r="U95" s="1"/>
      <c r="V95" s="1"/>
      <c r="W95" s="1"/>
      <c r="X95" s="1"/>
      <c r="Y95" s="1"/>
      <c r="Z95" s="1"/>
    </row>
    <row r="96" spans="1:26" ht="24.75" customHeight="1">
      <c r="A96" s="1"/>
      <c r="B96" s="29" t="s">
        <v>26</v>
      </c>
      <c r="C96" s="47">
        <f t="shared" ref="C96:D96" si="19">SUM(C92:C95)</f>
        <v>31</v>
      </c>
      <c r="D96" s="48">
        <f t="shared" si="19"/>
        <v>31</v>
      </c>
      <c r="E96" s="46"/>
      <c r="F96" s="46"/>
      <c r="G96" s="4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6"/>
      <c r="T96" s="1"/>
      <c r="U96" s="1"/>
      <c r="V96" s="1"/>
      <c r="W96" s="1"/>
      <c r="X96" s="1"/>
      <c r="Y96" s="1"/>
      <c r="Z96" s="1"/>
    </row>
    <row r="97" spans="1:26" ht="24.75" customHeight="1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6"/>
      <c r="T97" s="1"/>
      <c r="U97" s="1"/>
      <c r="V97" s="1"/>
      <c r="W97" s="1"/>
      <c r="X97" s="1"/>
      <c r="Y97" s="1"/>
      <c r="Z97" s="1"/>
    </row>
    <row r="98" spans="1:26" ht="24.75" customHeight="1">
      <c r="A98" s="1"/>
      <c r="B98" s="385" t="s">
        <v>28</v>
      </c>
      <c r="C98" s="383"/>
      <c r="D98" s="384"/>
      <c r="E98" s="42"/>
      <c r="F98" s="42"/>
      <c r="G98" s="4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6"/>
      <c r="T98" s="1"/>
      <c r="U98" s="1"/>
      <c r="V98" s="1"/>
      <c r="W98" s="1"/>
      <c r="X98" s="1"/>
      <c r="Y98" s="1"/>
      <c r="Z98" s="1"/>
    </row>
    <row r="99" spans="1:26" ht="24.75" customHeight="1">
      <c r="A99" s="1"/>
      <c r="B99" s="386" t="s">
        <v>16</v>
      </c>
      <c r="C99" s="388" t="s">
        <v>14</v>
      </c>
      <c r="D99" s="390" t="s">
        <v>15</v>
      </c>
      <c r="E99" s="44"/>
      <c r="F99" s="44"/>
      <c r="G99" s="4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6"/>
      <c r="T99" s="1"/>
      <c r="U99" s="1"/>
      <c r="V99" s="1"/>
      <c r="W99" s="1"/>
      <c r="X99" s="1"/>
      <c r="Y99" s="1"/>
      <c r="Z99" s="1"/>
    </row>
    <row r="100" spans="1:26" ht="24.75" customHeight="1">
      <c r="A100" s="1"/>
      <c r="B100" s="387"/>
      <c r="C100" s="389"/>
      <c r="D100" s="391"/>
      <c r="E100" s="45"/>
      <c r="F100" s="45"/>
      <c r="G100" s="4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6"/>
      <c r="T100" s="1"/>
      <c r="U100" s="1"/>
      <c r="V100" s="1"/>
      <c r="W100" s="1"/>
      <c r="X100" s="1"/>
      <c r="Y100" s="1"/>
      <c r="Z100" s="1"/>
    </row>
    <row r="101" spans="1:26" ht="24.75" customHeight="1">
      <c r="A101" s="1"/>
      <c r="B101" s="21" t="s">
        <v>22</v>
      </c>
      <c r="C101" s="32">
        <f t="shared" ref="C101:C104" si="20">($C92*100)/C$96/100</f>
        <v>0.967741935483871</v>
      </c>
      <c r="D101" s="33">
        <f t="shared" ref="D101:D104" si="21">(D92*100)/$D$96/100</f>
        <v>3.2258064516129031E-2</v>
      </c>
      <c r="E101" s="49"/>
      <c r="F101" s="49"/>
      <c r="G101" s="4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6"/>
      <c r="T101" s="1"/>
      <c r="U101" s="1"/>
      <c r="V101" s="1"/>
      <c r="W101" s="1"/>
      <c r="X101" s="1"/>
      <c r="Y101" s="1"/>
      <c r="Z101" s="1"/>
    </row>
    <row r="102" spans="1:26" ht="24.75" customHeight="1">
      <c r="A102" s="1"/>
      <c r="B102" s="23" t="s">
        <v>23</v>
      </c>
      <c r="C102" s="34">
        <f t="shared" si="20"/>
        <v>0</v>
      </c>
      <c r="D102" s="35">
        <f t="shared" si="21"/>
        <v>0.38709677419354838</v>
      </c>
      <c r="E102" s="49"/>
      <c r="F102" s="49"/>
      <c r="G102" s="4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6"/>
      <c r="T102" s="1"/>
      <c r="U102" s="1"/>
      <c r="V102" s="1"/>
      <c r="W102" s="1"/>
      <c r="X102" s="1"/>
      <c r="Y102" s="1"/>
      <c r="Z102" s="1"/>
    </row>
    <row r="103" spans="1:26" ht="24.75" customHeight="1">
      <c r="A103" s="1"/>
      <c r="B103" s="25" t="s">
        <v>24</v>
      </c>
      <c r="C103" s="36">
        <f t="shared" si="20"/>
        <v>3.2258064516129031E-2</v>
      </c>
      <c r="D103" s="37">
        <f t="shared" si="21"/>
        <v>0.38709677419354838</v>
      </c>
      <c r="E103" s="49"/>
      <c r="F103" s="49"/>
      <c r="G103" s="4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6"/>
      <c r="T103" s="1"/>
      <c r="U103" s="1"/>
      <c r="V103" s="1"/>
      <c r="W103" s="1"/>
      <c r="X103" s="1"/>
      <c r="Y103" s="1"/>
      <c r="Z103" s="1"/>
    </row>
    <row r="104" spans="1:26" ht="24.75" customHeight="1">
      <c r="A104" s="1"/>
      <c r="B104" s="27" t="s">
        <v>25</v>
      </c>
      <c r="C104" s="38">
        <f t="shared" si="20"/>
        <v>0</v>
      </c>
      <c r="D104" s="39">
        <f t="shared" si="21"/>
        <v>0.19354838709677419</v>
      </c>
      <c r="E104" s="49"/>
      <c r="F104" s="49"/>
      <c r="G104" s="4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6"/>
      <c r="T104" s="1"/>
      <c r="U104" s="1"/>
      <c r="V104" s="1"/>
      <c r="W104" s="1"/>
      <c r="X104" s="1"/>
      <c r="Y104" s="1"/>
      <c r="Z104" s="1"/>
    </row>
    <row r="105" spans="1:26" ht="24.75" customHeight="1">
      <c r="A105" s="1"/>
      <c r="B105" s="29" t="s">
        <v>26</v>
      </c>
      <c r="C105" s="40">
        <f t="shared" ref="C105:D105" si="22">SUM(C101:C104)</f>
        <v>1</v>
      </c>
      <c r="D105" s="41">
        <f t="shared" si="22"/>
        <v>1</v>
      </c>
      <c r="E105" s="49"/>
      <c r="F105" s="49"/>
      <c r="G105" s="4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6"/>
      <c r="T105" s="1"/>
      <c r="U105" s="1"/>
      <c r="V105" s="1"/>
      <c r="W105" s="1"/>
      <c r="X105" s="1"/>
      <c r="Y105" s="1"/>
      <c r="Z105" s="1"/>
    </row>
    <row r="106" spans="1:26" ht="24.75" customHeight="1">
      <c r="A106" s="1"/>
      <c r="B106" s="13"/>
      <c r="C106" s="1"/>
      <c r="D106" s="1"/>
      <c r="E106" s="43"/>
      <c r="F106" s="43"/>
      <c r="G106" s="4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6"/>
      <c r="T106" s="1"/>
      <c r="U106" s="1"/>
      <c r="V106" s="1"/>
      <c r="W106" s="1"/>
      <c r="X106" s="1"/>
      <c r="Y106" s="1"/>
      <c r="Z106" s="1"/>
    </row>
    <row r="107" spans="1:26" ht="24.75" customHeight="1">
      <c r="A107" s="1"/>
      <c r="B107" s="385" t="s">
        <v>29</v>
      </c>
      <c r="C107" s="384"/>
      <c r="D107" s="42"/>
      <c r="E107" s="4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6"/>
      <c r="T107" s="1"/>
      <c r="U107" s="1"/>
      <c r="V107" s="1"/>
      <c r="W107" s="1"/>
      <c r="X107" s="1"/>
      <c r="Y107" s="1"/>
      <c r="Z107" s="1"/>
    </row>
    <row r="108" spans="1:26" ht="24.75" customHeight="1">
      <c r="A108" s="1"/>
      <c r="B108" s="386" t="s">
        <v>16</v>
      </c>
      <c r="C108" s="392" t="s">
        <v>30</v>
      </c>
      <c r="D108" s="394"/>
      <c r="E108" s="4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6"/>
      <c r="T108" s="1"/>
      <c r="U108" s="1"/>
      <c r="V108" s="1"/>
      <c r="W108" s="1"/>
      <c r="X108" s="1"/>
      <c r="Y108" s="1"/>
      <c r="Z108" s="1"/>
    </row>
    <row r="109" spans="1:26" ht="24.75" customHeight="1">
      <c r="A109" s="1"/>
      <c r="B109" s="387"/>
      <c r="C109" s="391"/>
      <c r="D109" s="395"/>
      <c r="E109" s="4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6"/>
      <c r="T109" s="1"/>
      <c r="U109" s="1"/>
      <c r="V109" s="1"/>
      <c r="W109" s="1"/>
      <c r="X109" s="1"/>
      <c r="Y109" s="1"/>
      <c r="Z109" s="1"/>
    </row>
    <row r="110" spans="1:26" ht="24.75" customHeight="1">
      <c r="A110" s="1"/>
      <c r="B110" s="21" t="s">
        <v>22</v>
      </c>
      <c r="C110" s="50">
        <f>SUM('grupo 1'!Q103,'grupo 2'!Q103,'grupo 3'!Q103,'grupo 4'!Q103,'grupo 5'!Q103,'grupo 6'!Q103, , , , , , , , , , , , , , )</f>
        <v>2</v>
      </c>
      <c r="D110" s="46"/>
      <c r="E110" s="4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6"/>
      <c r="T110" s="1"/>
      <c r="U110" s="1"/>
      <c r="V110" s="1"/>
      <c r="W110" s="1"/>
      <c r="X110" s="1"/>
      <c r="Y110" s="1"/>
      <c r="Z110" s="1"/>
    </row>
    <row r="111" spans="1:26" ht="24.75" customHeight="1">
      <c r="A111" s="1"/>
      <c r="B111" s="23" t="s">
        <v>23</v>
      </c>
      <c r="C111" s="51">
        <f>SUM('grupo 1'!Q104,'grupo 2'!Q104,'grupo 3'!Q104,'grupo 4'!Q104,'grupo 5'!Q104,'grupo 6'!Q104, , , , , , , , , , , , , , )</f>
        <v>9</v>
      </c>
      <c r="D111" s="46"/>
      <c r="E111" s="4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6"/>
      <c r="T111" s="1"/>
      <c r="U111" s="1"/>
      <c r="V111" s="1"/>
      <c r="W111" s="1"/>
      <c r="X111" s="1"/>
      <c r="Y111" s="1"/>
      <c r="Z111" s="1"/>
    </row>
    <row r="112" spans="1:26" ht="24.75" customHeight="1">
      <c r="A112" s="1"/>
      <c r="B112" s="25" t="s">
        <v>24</v>
      </c>
      <c r="C112" s="52">
        <f>SUM('grupo 1'!Q105,'grupo 2'!Q105,'grupo 3'!Q105,'grupo 4'!Q105,'grupo 5'!Q105,'grupo 6'!Q105, , , , , , , , , , , , , , )</f>
        <v>18</v>
      </c>
      <c r="D112" s="46"/>
      <c r="E112" s="4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6"/>
      <c r="T112" s="1"/>
      <c r="U112" s="1"/>
      <c r="V112" s="1"/>
      <c r="W112" s="1"/>
      <c r="X112" s="1"/>
      <c r="Y112" s="1"/>
      <c r="Z112" s="1"/>
    </row>
    <row r="113" spans="1:26" ht="24.75" customHeight="1">
      <c r="A113" s="1"/>
      <c r="B113" s="27" t="s">
        <v>25</v>
      </c>
      <c r="C113" s="53">
        <f>SUM('grupo 1'!Q106,'grupo 2'!Q106,'grupo 3'!Q106,'grupo 4'!Q106,'grupo 5'!Q106,'grupo 6'!Q106, , , , , , , , , , , , , , )</f>
        <v>2</v>
      </c>
      <c r="D113" s="46"/>
      <c r="E113" s="4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6"/>
      <c r="T113" s="1"/>
      <c r="U113" s="1"/>
      <c r="V113" s="1"/>
      <c r="W113" s="1"/>
      <c r="X113" s="1"/>
      <c r="Y113" s="1"/>
      <c r="Z113" s="1"/>
    </row>
    <row r="114" spans="1:26" ht="24.75" customHeight="1">
      <c r="A114" s="1"/>
      <c r="B114" s="29" t="s">
        <v>26</v>
      </c>
      <c r="C114" s="48">
        <f>SUM(C110:C113)</f>
        <v>31</v>
      </c>
      <c r="D114" s="46"/>
      <c r="E114" s="4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6"/>
      <c r="T114" s="1"/>
      <c r="U114" s="1"/>
      <c r="V114" s="1"/>
      <c r="W114" s="1"/>
      <c r="X114" s="1"/>
      <c r="Y114" s="1"/>
      <c r="Z114" s="1"/>
    </row>
    <row r="115" spans="1:26" ht="24.75" customHeight="1">
      <c r="A115" s="1"/>
      <c r="B115" s="13"/>
      <c r="C115" s="1"/>
      <c r="D115" s="43"/>
      <c r="E115" s="4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6"/>
      <c r="T115" s="1"/>
      <c r="U115" s="1"/>
      <c r="V115" s="1"/>
      <c r="W115" s="1"/>
      <c r="X115" s="1"/>
      <c r="Y115" s="1"/>
      <c r="Z115" s="1"/>
    </row>
    <row r="116" spans="1:26" ht="24.75" customHeight="1">
      <c r="A116" s="1"/>
      <c r="B116" s="385" t="s">
        <v>31</v>
      </c>
      <c r="C116" s="384"/>
      <c r="D116" s="42"/>
      <c r="E116" s="4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6"/>
      <c r="T116" s="1"/>
      <c r="U116" s="1"/>
      <c r="V116" s="1"/>
      <c r="W116" s="1"/>
      <c r="X116" s="1"/>
      <c r="Y116" s="1"/>
      <c r="Z116" s="1"/>
    </row>
    <row r="117" spans="1:26" ht="24.75" customHeight="1">
      <c r="A117" s="1"/>
      <c r="B117" s="386" t="s">
        <v>16</v>
      </c>
      <c r="C117" s="392" t="s">
        <v>30</v>
      </c>
      <c r="D117" s="44"/>
      <c r="E117" s="4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6"/>
      <c r="T117" s="1"/>
      <c r="U117" s="1"/>
      <c r="V117" s="1"/>
      <c r="W117" s="1"/>
      <c r="X117" s="1"/>
      <c r="Y117" s="1"/>
      <c r="Z117" s="1"/>
    </row>
    <row r="118" spans="1:26" ht="24.75" customHeight="1">
      <c r="A118" s="1"/>
      <c r="B118" s="387"/>
      <c r="C118" s="391"/>
      <c r="D118" s="45"/>
      <c r="E118" s="4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6"/>
      <c r="T118" s="1"/>
      <c r="U118" s="1"/>
      <c r="V118" s="1"/>
      <c r="W118" s="1"/>
      <c r="X118" s="1"/>
      <c r="Y118" s="1"/>
      <c r="Z118" s="1"/>
    </row>
    <row r="119" spans="1:26" ht="24.75" customHeight="1">
      <c r="A119" s="1"/>
      <c r="B119" s="21" t="s">
        <v>22</v>
      </c>
      <c r="C119" s="33">
        <f t="shared" ref="C119:C122" si="23">($C110*100)/C$114/100</f>
        <v>6.4516129032258063E-2</v>
      </c>
      <c r="D119" s="49"/>
      <c r="E119" s="4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6"/>
      <c r="T119" s="1"/>
      <c r="U119" s="1"/>
      <c r="V119" s="1"/>
      <c r="W119" s="1"/>
      <c r="X119" s="1"/>
      <c r="Y119" s="1"/>
      <c r="Z119" s="1"/>
    </row>
    <row r="120" spans="1:26" ht="24.75" customHeight="1">
      <c r="A120" s="1"/>
      <c r="B120" s="23" t="s">
        <v>23</v>
      </c>
      <c r="C120" s="35">
        <f t="shared" si="23"/>
        <v>0.29032258064516125</v>
      </c>
      <c r="D120" s="49"/>
      <c r="E120" s="4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6"/>
      <c r="T120" s="1"/>
      <c r="U120" s="1"/>
      <c r="V120" s="1"/>
      <c r="W120" s="1"/>
      <c r="X120" s="1"/>
      <c r="Y120" s="1"/>
      <c r="Z120" s="1"/>
    </row>
    <row r="121" spans="1:26" ht="24.75" customHeight="1">
      <c r="A121" s="1"/>
      <c r="B121" s="25" t="s">
        <v>24</v>
      </c>
      <c r="C121" s="37">
        <f t="shared" si="23"/>
        <v>0.58064516129032251</v>
      </c>
      <c r="D121" s="49"/>
      <c r="E121" s="4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6"/>
      <c r="T121" s="1"/>
      <c r="U121" s="1"/>
      <c r="V121" s="1"/>
      <c r="W121" s="1"/>
      <c r="X121" s="1"/>
      <c r="Y121" s="1"/>
      <c r="Z121" s="1"/>
    </row>
    <row r="122" spans="1:26" ht="24.75" customHeight="1">
      <c r="A122" s="1"/>
      <c r="B122" s="27" t="s">
        <v>25</v>
      </c>
      <c r="C122" s="39">
        <f t="shared" si="23"/>
        <v>6.4516129032258063E-2</v>
      </c>
      <c r="D122" s="49"/>
      <c r="E122" s="4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6"/>
      <c r="T122" s="1"/>
      <c r="U122" s="1"/>
      <c r="V122" s="1"/>
      <c r="W122" s="1"/>
      <c r="X122" s="1"/>
      <c r="Y122" s="1"/>
      <c r="Z122" s="1"/>
    </row>
    <row r="123" spans="1:26" ht="24.75" customHeight="1">
      <c r="A123" s="1"/>
      <c r="B123" s="29" t="s">
        <v>26</v>
      </c>
      <c r="C123" s="41">
        <f>SUM(C119:C122)</f>
        <v>0.99999999999999978</v>
      </c>
      <c r="D123" s="49"/>
      <c r="E123" s="4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6"/>
      <c r="T123" s="1"/>
      <c r="U123" s="1"/>
      <c r="V123" s="1"/>
      <c r="W123" s="1"/>
      <c r="X123" s="1"/>
      <c r="Y123" s="1"/>
      <c r="Z123" s="1"/>
    </row>
    <row r="124" spans="1:26" ht="24.75" customHeight="1">
      <c r="A124" s="1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2"/>
      <c r="T124" s="1"/>
      <c r="U124" s="1"/>
      <c r="V124" s="1"/>
      <c r="W124" s="1"/>
      <c r="X124" s="1"/>
      <c r="Y124" s="1"/>
      <c r="Z124" s="1"/>
    </row>
    <row r="125" spans="1:26" ht="15.75" customHeight="1"/>
    <row r="126" spans="1:26" ht="15.75" customHeight="1"/>
    <row r="127" spans="1:26" ht="15.75" customHeight="1"/>
    <row r="128" spans="1:2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7">
    <mergeCell ref="B116:C116"/>
    <mergeCell ref="B117:B118"/>
    <mergeCell ref="C117:C118"/>
    <mergeCell ref="B89:D89"/>
    <mergeCell ref="B90:B91"/>
    <mergeCell ref="C90:C91"/>
    <mergeCell ref="D90:D91"/>
    <mergeCell ref="B98:D98"/>
    <mergeCell ref="B99:B100"/>
    <mergeCell ref="D99:D100"/>
    <mergeCell ref="C99:C100"/>
    <mergeCell ref="B107:C107"/>
    <mergeCell ref="B108:B109"/>
    <mergeCell ref="C108:C109"/>
    <mergeCell ref="D108:D109"/>
    <mergeCell ref="C61:C62"/>
    <mergeCell ref="B69:S69"/>
    <mergeCell ref="B71:G71"/>
    <mergeCell ref="B80:G80"/>
    <mergeCell ref="C43:C44"/>
    <mergeCell ref="B51:C51"/>
    <mergeCell ref="B52:B53"/>
    <mergeCell ref="C52:C53"/>
    <mergeCell ref="D52:D53"/>
    <mergeCell ref="B60:C60"/>
    <mergeCell ref="B61:B62"/>
    <mergeCell ref="B34:B35"/>
    <mergeCell ref="C34:C35"/>
    <mergeCell ref="D34:D35"/>
    <mergeCell ref="B42:D42"/>
    <mergeCell ref="B43:B44"/>
    <mergeCell ref="D43:D44"/>
    <mergeCell ref="C12:F12"/>
    <mergeCell ref="C13:F13"/>
    <mergeCell ref="B15:G15"/>
    <mergeCell ref="B24:G24"/>
    <mergeCell ref="B33:D33"/>
    <mergeCell ref="C7:F7"/>
    <mergeCell ref="C8:F8"/>
    <mergeCell ref="C9:F9"/>
    <mergeCell ref="C10:F10"/>
    <mergeCell ref="C11:F11"/>
    <mergeCell ref="C2:F2"/>
    <mergeCell ref="C3:F3"/>
    <mergeCell ref="C4:F4"/>
    <mergeCell ref="C5:F5"/>
    <mergeCell ref="C6:F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4"/>
  <sheetViews>
    <sheetView topLeftCell="P66" workbookViewId="0">
      <selection activeCell="P14" sqref="P14:U14"/>
    </sheetView>
  </sheetViews>
  <sheetFormatPr baseColWidth="10" defaultColWidth="14.5" defaultRowHeight="15" customHeight="1"/>
  <cols>
    <col min="1" max="2" width="5" customWidth="1"/>
    <col min="3" max="3" width="16.83203125" customWidth="1"/>
    <col min="4" max="4" width="47.1640625" customWidth="1"/>
    <col min="5" max="5" width="21.5" customWidth="1"/>
    <col min="6" max="11" width="10.6640625" customWidth="1"/>
    <col min="12" max="12" width="12.6640625" customWidth="1"/>
    <col min="13" max="13" width="10.6640625" customWidth="1"/>
    <col min="14" max="14" width="16.5" customWidth="1"/>
    <col min="15" max="15" width="16.6640625" customWidth="1"/>
    <col min="16" max="16" width="35.5" customWidth="1"/>
    <col min="17" max="17" width="12.33203125" customWidth="1"/>
    <col min="18" max="18" width="10.6640625" customWidth="1"/>
    <col min="19" max="19" width="13.33203125" customWidth="1"/>
    <col min="20" max="20" width="12.6640625" customWidth="1"/>
    <col min="21" max="21" width="13.5" customWidth="1"/>
    <col min="22" max="30" width="10.6640625" customWidth="1"/>
  </cols>
  <sheetData>
    <row r="1" spans="1:30" ht="48.75" customHeight="1"/>
    <row r="2" spans="1:30" ht="26.25" customHeight="1">
      <c r="B2" s="63"/>
      <c r="C2" s="64" t="s">
        <v>0</v>
      </c>
      <c r="D2" s="417" t="s">
        <v>37</v>
      </c>
      <c r="E2" s="383"/>
      <c r="F2" s="383"/>
      <c r="G2" s="383"/>
      <c r="H2" s="38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  <c r="V2" s="66"/>
      <c r="W2" s="66"/>
      <c r="X2" s="66"/>
      <c r="Y2" s="66"/>
      <c r="Z2" s="66"/>
      <c r="AA2" s="66"/>
      <c r="AB2" s="66"/>
      <c r="AC2" s="66"/>
      <c r="AD2" s="67"/>
    </row>
    <row r="3" spans="1:30" ht="26.25" customHeight="1">
      <c r="B3" s="68"/>
      <c r="C3" s="69" t="s">
        <v>1</v>
      </c>
      <c r="D3" s="70" t="s">
        <v>38</v>
      </c>
      <c r="E3" s="418" t="s">
        <v>39</v>
      </c>
      <c r="F3" s="383"/>
      <c r="G3" s="384"/>
      <c r="H3" s="71">
        <f>COUNTA(C14:C61)</f>
        <v>27</v>
      </c>
      <c r="I3" s="72"/>
      <c r="J3" s="72"/>
      <c r="K3" s="73"/>
      <c r="L3" s="74"/>
      <c r="M3" s="74"/>
      <c r="N3" s="74"/>
      <c r="O3" s="74"/>
      <c r="P3" s="74"/>
      <c r="Q3" s="74"/>
      <c r="R3" s="74"/>
      <c r="S3" s="72"/>
      <c r="T3" s="72"/>
      <c r="AD3" s="75"/>
    </row>
    <row r="4" spans="1:30" ht="26.25" customHeight="1">
      <c r="B4" s="68"/>
      <c r="C4" s="69" t="s">
        <v>40</v>
      </c>
      <c r="D4" s="76" t="s">
        <v>41</v>
      </c>
      <c r="E4" s="418" t="s">
        <v>6</v>
      </c>
      <c r="F4" s="383"/>
      <c r="G4" s="384"/>
      <c r="H4" s="77">
        <v>3</v>
      </c>
      <c r="I4" s="72"/>
      <c r="J4" s="72"/>
      <c r="K4" s="73"/>
      <c r="L4" s="74"/>
      <c r="M4" s="74"/>
      <c r="N4" s="74"/>
      <c r="O4" s="74"/>
      <c r="P4" s="74"/>
      <c r="Q4" s="74"/>
      <c r="R4" s="74"/>
      <c r="S4" s="72"/>
      <c r="T4" s="72"/>
      <c r="AD4" s="75"/>
    </row>
    <row r="5" spans="1:30" ht="26.25" customHeight="1">
      <c r="A5" s="1"/>
      <c r="B5" s="13"/>
      <c r="C5" s="78" t="s">
        <v>42</v>
      </c>
      <c r="D5" s="76" t="s">
        <v>43</v>
      </c>
      <c r="E5" s="418" t="s">
        <v>7</v>
      </c>
      <c r="F5" s="383"/>
      <c r="G5" s="384"/>
      <c r="H5" s="71">
        <f>COUNTIF($E$14:$E$61,"Repitente")</f>
        <v>0</v>
      </c>
      <c r="I5" s="72"/>
      <c r="J5" s="72"/>
      <c r="K5" s="79"/>
      <c r="L5" s="74"/>
      <c r="M5" s="74"/>
      <c r="N5" s="74"/>
      <c r="O5" s="74"/>
      <c r="P5" s="74"/>
      <c r="Q5" s="74"/>
      <c r="R5" s="74"/>
      <c r="S5" s="72"/>
      <c r="T5" s="72"/>
      <c r="U5" s="1"/>
      <c r="V5" s="1"/>
      <c r="W5" s="1"/>
      <c r="X5" s="1"/>
      <c r="Y5" s="1"/>
      <c r="Z5" s="1"/>
      <c r="AA5" s="1"/>
      <c r="AB5" s="1"/>
      <c r="AC5" s="1"/>
      <c r="AD5" s="6"/>
    </row>
    <row r="6" spans="1:30" ht="26.25" customHeight="1">
      <c r="B6" s="68"/>
      <c r="C6" s="69" t="s">
        <v>44</v>
      </c>
      <c r="D6" s="80">
        <v>301</v>
      </c>
      <c r="E6" s="418" t="s">
        <v>8</v>
      </c>
      <c r="F6" s="383"/>
      <c r="G6" s="384"/>
      <c r="H6" s="71">
        <f>COUNTIF($E$14:$E$61,"N.E.E")</f>
        <v>1</v>
      </c>
      <c r="I6" s="72"/>
      <c r="J6" s="72"/>
      <c r="K6" s="73"/>
      <c r="L6" s="81"/>
      <c r="M6" s="81"/>
      <c r="N6" s="81"/>
      <c r="O6" s="81"/>
      <c r="P6" s="81"/>
      <c r="Q6" s="81"/>
      <c r="R6" s="81"/>
      <c r="S6" s="72"/>
      <c r="T6" s="72"/>
      <c r="AD6" s="75"/>
    </row>
    <row r="7" spans="1:30" ht="26.25" customHeight="1">
      <c r="B7" s="68"/>
      <c r="C7" s="82" t="s">
        <v>45</v>
      </c>
      <c r="D7" s="77" t="s">
        <v>46</v>
      </c>
      <c r="E7" s="419" t="s">
        <v>9</v>
      </c>
      <c r="F7" s="383"/>
      <c r="G7" s="384"/>
      <c r="H7" s="71">
        <f>COUNTIF($E$14:$E$61,"Extraedad")</f>
        <v>0</v>
      </c>
      <c r="I7" s="72"/>
      <c r="J7" s="72"/>
      <c r="K7" s="73"/>
      <c r="L7" s="81"/>
      <c r="M7" s="81"/>
      <c r="N7" s="81"/>
      <c r="O7" s="81"/>
      <c r="P7" s="81"/>
      <c r="Q7" s="81"/>
      <c r="R7" s="81"/>
      <c r="S7" s="72"/>
      <c r="T7" s="72"/>
      <c r="AD7" s="75"/>
    </row>
    <row r="8" spans="1:30" ht="25.5" customHeight="1">
      <c r="B8" s="68"/>
      <c r="C8" s="83" t="s">
        <v>47</v>
      </c>
      <c r="D8" s="71">
        <f>COUNTA(F92:F131)</f>
        <v>2</v>
      </c>
      <c r="E8" s="420" t="s">
        <v>48</v>
      </c>
      <c r="F8" s="383"/>
      <c r="G8" s="384"/>
      <c r="H8" s="71">
        <f>COUNTIF($E$14:$E$61,"Ingresó II Semestre")</f>
        <v>2</v>
      </c>
      <c r="I8" s="84"/>
      <c r="J8" s="84"/>
      <c r="K8" s="73"/>
      <c r="L8" s="81"/>
      <c r="M8" s="81"/>
      <c r="N8" s="81"/>
      <c r="O8" s="81"/>
      <c r="P8" s="81"/>
      <c r="Q8" s="81"/>
      <c r="R8" s="81"/>
      <c r="S8" s="72"/>
      <c r="T8" s="72"/>
      <c r="AD8" s="75"/>
    </row>
    <row r="9" spans="1:30" ht="30" customHeight="1">
      <c r="B9" s="68"/>
      <c r="E9" s="420" t="s">
        <v>11</v>
      </c>
      <c r="F9" s="383"/>
      <c r="G9" s="384"/>
      <c r="H9" s="77">
        <v>0</v>
      </c>
      <c r="AD9" s="75"/>
    </row>
    <row r="10" spans="1:30" ht="15.75" customHeight="1">
      <c r="A10" s="72"/>
      <c r="B10" s="85"/>
      <c r="C10" s="72"/>
      <c r="D10" s="72"/>
      <c r="E10" s="86"/>
      <c r="F10" s="45"/>
      <c r="G10" s="45"/>
      <c r="H10" s="45"/>
      <c r="I10" s="45"/>
      <c r="J10" s="45"/>
      <c r="K10" s="87"/>
      <c r="L10" s="88"/>
      <c r="M10" s="88"/>
      <c r="N10" s="88"/>
      <c r="O10" s="87"/>
      <c r="P10" s="72"/>
      <c r="Q10" s="72"/>
      <c r="R10" s="72"/>
      <c r="S10" s="72"/>
      <c r="T10" s="72"/>
      <c r="U10" s="72"/>
      <c r="V10" s="74"/>
      <c r="W10" s="74"/>
      <c r="X10" s="73"/>
      <c r="AD10" s="75"/>
    </row>
    <row r="11" spans="1:30" ht="15.75" customHeight="1">
      <c r="A11" s="72"/>
      <c r="B11" s="421" t="s">
        <v>49</v>
      </c>
      <c r="C11" s="422"/>
      <c r="D11" s="422"/>
      <c r="E11" s="424"/>
      <c r="F11" s="397" t="s">
        <v>50</v>
      </c>
      <c r="G11" s="383"/>
      <c r="H11" s="383"/>
      <c r="I11" s="383"/>
      <c r="J11" s="384"/>
      <c r="K11" s="74"/>
      <c r="L11" s="404" t="s">
        <v>51</v>
      </c>
      <c r="M11" s="405"/>
      <c r="N11" s="402" t="s">
        <v>52</v>
      </c>
      <c r="O11" s="74"/>
      <c r="P11" s="396" t="s">
        <v>53</v>
      </c>
      <c r="Q11" s="383"/>
      <c r="R11" s="383"/>
      <c r="S11" s="383"/>
      <c r="T11" s="383"/>
      <c r="U11" s="384"/>
      <c r="V11" s="74"/>
      <c r="W11" s="74"/>
      <c r="X11" s="73"/>
      <c r="AD11" s="75"/>
    </row>
    <row r="12" spans="1:30" ht="33.75" customHeight="1">
      <c r="A12" s="72"/>
      <c r="B12" s="406"/>
      <c r="C12" s="423"/>
      <c r="D12" s="423"/>
      <c r="E12" s="403"/>
      <c r="F12" s="90" t="s">
        <v>54</v>
      </c>
      <c r="G12" s="91" t="s">
        <v>54</v>
      </c>
      <c r="H12" s="92" t="s">
        <v>55</v>
      </c>
      <c r="I12" s="92" t="s">
        <v>55</v>
      </c>
      <c r="J12" s="93" t="s">
        <v>55</v>
      </c>
      <c r="K12" s="94"/>
      <c r="L12" s="406"/>
      <c r="M12" s="407"/>
      <c r="N12" s="425"/>
      <c r="O12" s="94"/>
      <c r="P12" s="397" t="s">
        <v>56</v>
      </c>
      <c r="Q12" s="383"/>
      <c r="R12" s="383"/>
      <c r="S12" s="383"/>
      <c r="T12" s="383"/>
      <c r="U12" s="384"/>
      <c r="V12" s="94"/>
      <c r="W12" s="94"/>
      <c r="AD12" s="75"/>
    </row>
    <row r="13" spans="1:30" ht="42">
      <c r="A13" s="45"/>
      <c r="B13" s="14" t="s">
        <v>57</v>
      </c>
      <c r="C13" s="96" t="s">
        <v>58</v>
      </c>
      <c r="D13" s="96" t="s">
        <v>59</v>
      </c>
      <c r="E13" s="96" t="s">
        <v>60</v>
      </c>
      <c r="F13" s="97" t="s">
        <v>17</v>
      </c>
      <c r="G13" s="98" t="s">
        <v>18</v>
      </c>
      <c r="H13" s="99" t="s">
        <v>19</v>
      </c>
      <c r="I13" s="99" t="s">
        <v>20</v>
      </c>
      <c r="J13" s="100" t="s">
        <v>21</v>
      </c>
      <c r="K13" s="101"/>
      <c r="L13" s="102" t="s">
        <v>54</v>
      </c>
      <c r="M13" s="103" t="s">
        <v>55</v>
      </c>
      <c r="N13" s="104" t="s">
        <v>61</v>
      </c>
      <c r="O13" s="101"/>
      <c r="P13" s="105" t="s">
        <v>16</v>
      </c>
      <c r="Q13" s="90" t="s">
        <v>17</v>
      </c>
      <c r="R13" s="106" t="s">
        <v>18</v>
      </c>
      <c r="S13" s="107" t="s">
        <v>19</v>
      </c>
      <c r="T13" s="107" t="s">
        <v>20</v>
      </c>
      <c r="U13" s="93" t="s">
        <v>21</v>
      </c>
      <c r="V13" s="101"/>
      <c r="W13" s="101"/>
      <c r="AD13" s="75"/>
    </row>
    <row r="14" spans="1:30" ht="24" customHeight="1">
      <c r="A14" s="108"/>
      <c r="B14" s="109">
        <v>1</v>
      </c>
      <c r="C14" s="110">
        <v>1039697346</v>
      </c>
      <c r="D14" s="111" t="s">
        <v>62</v>
      </c>
      <c r="E14" s="112"/>
      <c r="F14" s="113">
        <v>2</v>
      </c>
      <c r="G14" s="114">
        <v>1</v>
      </c>
      <c r="H14" s="115">
        <v>2</v>
      </c>
      <c r="I14" s="113">
        <v>1</v>
      </c>
      <c r="J14" s="116">
        <v>1</v>
      </c>
      <c r="K14" s="117"/>
      <c r="L14" s="118">
        <f t="shared" ref="L14:L61" si="0">IFERROR(AVERAGE(F14:G14)," ")</f>
        <v>1.5</v>
      </c>
      <c r="M14" s="119">
        <f t="shared" ref="M14:M61" si="1">IFERROR(AVERAGE(H14:J14)," ")</f>
        <v>1.3333333333333333</v>
      </c>
      <c r="N14" s="120">
        <f t="shared" ref="N14:N61" si="2">IFERROR(AVERAGE(L14:M14)," ")</f>
        <v>1.4166666666666665</v>
      </c>
      <c r="O14" s="1"/>
      <c r="P14" s="372" t="s">
        <v>22</v>
      </c>
      <c r="Q14" s="373">
        <f t="shared" ref="Q14:U14" si="3">COUNTIF(F$14:F$61,"0")</f>
        <v>4</v>
      </c>
      <c r="R14" s="374">
        <f t="shared" si="3"/>
        <v>0</v>
      </c>
      <c r="S14" s="374">
        <f t="shared" si="3"/>
        <v>0</v>
      </c>
      <c r="T14" s="374">
        <f t="shared" si="3"/>
        <v>3</v>
      </c>
      <c r="U14" s="375">
        <f t="shared" si="3"/>
        <v>2</v>
      </c>
      <c r="V14" s="117"/>
      <c r="W14" s="117"/>
      <c r="X14" s="1"/>
      <c r="Y14" s="1"/>
      <c r="Z14" s="1"/>
      <c r="AA14" s="1"/>
      <c r="AB14" s="1"/>
      <c r="AC14" s="1"/>
      <c r="AD14" s="6"/>
    </row>
    <row r="15" spans="1:30" ht="24" customHeight="1">
      <c r="A15" s="108"/>
      <c r="B15" s="121">
        <v>2</v>
      </c>
      <c r="C15" s="122">
        <v>1141329717</v>
      </c>
      <c r="D15" s="123" t="s">
        <v>63</v>
      </c>
      <c r="E15" s="124"/>
      <c r="F15" s="125">
        <v>3</v>
      </c>
      <c r="G15" s="125">
        <v>2</v>
      </c>
      <c r="H15" s="125">
        <v>3</v>
      </c>
      <c r="I15" s="125">
        <v>1</v>
      </c>
      <c r="J15" s="126">
        <v>1</v>
      </c>
      <c r="K15" s="117"/>
      <c r="L15" s="127">
        <f t="shared" si="0"/>
        <v>2.5</v>
      </c>
      <c r="M15" s="128">
        <f t="shared" si="1"/>
        <v>1.6666666666666667</v>
      </c>
      <c r="N15" s="129">
        <f t="shared" si="2"/>
        <v>2.0833333333333335</v>
      </c>
      <c r="O15" s="1"/>
      <c r="P15" s="130" t="s">
        <v>23</v>
      </c>
      <c r="Q15" s="131">
        <f t="shared" ref="Q15:U15" si="4">COUNTIF(F$14:F$61,"1")</f>
        <v>3</v>
      </c>
      <c r="R15" s="24">
        <f t="shared" si="4"/>
        <v>10</v>
      </c>
      <c r="S15" s="24">
        <f t="shared" si="4"/>
        <v>2</v>
      </c>
      <c r="T15" s="24">
        <f t="shared" si="4"/>
        <v>5</v>
      </c>
      <c r="U15" s="51">
        <f t="shared" si="4"/>
        <v>9</v>
      </c>
      <c r="V15" s="117"/>
      <c r="W15" s="117"/>
      <c r="X15" s="1"/>
      <c r="Y15" s="1"/>
      <c r="Z15" s="1"/>
      <c r="AA15" s="1"/>
      <c r="AB15" s="1"/>
      <c r="AC15" s="1"/>
      <c r="AD15" s="6"/>
    </row>
    <row r="16" spans="1:30" ht="24" customHeight="1">
      <c r="A16" s="108"/>
      <c r="B16" s="132">
        <v>3</v>
      </c>
      <c r="C16" s="133">
        <v>1141328878</v>
      </c>
      <c r="D16" s="134" t="s">
        <v>64</v>
      </c>
      <c r="E16" s="135"/>
      <c r="F16" s="136">
        <v>2</v>
      </c>
      <c r="G16" s="125">
        <v>1</v>
      </c>
      <c r="H16" s="125">
        <v>2</v>
      </c>
      <c r="I16" s="125">
        <v>2</v>
      </c>
      <c r="J16" s="126">
        <v>2</v>
      </c>
      <c r="K16" s="117"/>
      <c r="L16" s="127">
        <f t="shared" si="0"/>
        <v>1.5</v>
      </c>
      <c r="M16" s="128">
        <f t="shared" si="1"/>
        <v>2</v>
      </c>
      <c r="N16" s="129">
        <f t="shared" si="2"/>
        <v>1.75</v>
      </c>
      <c r="O16" s="1"/>
      <c r="P16" s="137" t="s">
        <v>24</v>
      </c>
      <c r="Q16" s="138">
        <f t="shared" ref="Q16:U16" si="5">COUNTIF(F$14:F$61,"2")</f>
        <v>12</v>
      </c>
      <c r="R16" s="26">
        <f t="shared" si="5"/>
        <v>12</v>
      </c>
      <c r="S16" s="26">
        <f t="shared" si="5"/>
        <v>15</v>
      </c>
      <c r="T16" s="26">
        <f t="shared" si="5"/>
        <v>10</v>
      </c>
      <c r="U16" s="52">
        <f t="shared" si="5"/>
        <v>12</v>
      </c>
      <c r="V16" s="117"/>
      <c r="W16" s="117"/>
      <c r="X16" s="1"/>
      <c r="Y16" s="1"/>
      <c r="Z16" s="1"/>
      <c r="AA16" s="1"/>
      <c r="AB16" s="1"/>
      <c r="AC16" s="1"/>
      <c r="AD16" s="6"/>
    </row>
    <row r="17" spans="1:30" ht="24" customHeight="1">
      <c r="A17" s="108"/>
      <c r="B17" s="121">
        <v>4</v>
      </c>
      <c r="C17" s="122">
        <v>1013130694</v>
      </c>
      <c r="D17" s="123" t="s">
        <v>65</v>
      </c>
      <c r="E17" s="139"/>
      <c r="F17" s="125">
        <v>3</v>
      </c>
      <c r="G17" s="125">
        <v>3</v>
      </c>
      <c r="H17" s="125">
        <v>3</v>
      </c>
      <c r="I17" s="136">
        <v>3</v>
      </c>
      <c r="J17" s="126">
        <v>2</v>
      </c>
      <c r="K17" s="117"/>
      <c r="L17" s="127">
        <f t="shared" si="0"/>
        <v>3</v>
      </c>
      <c r="M17" s="128">
        <f t="shared" si="1"/>
        <v>2.6666666666666665</v>
      </c>
      <c r="N17" s="129">
        <f t="shared" si="2"/>
        <v>2.833333333333333</v>
      </c>
      <c r="O17" s="1"/>
      <c r="P17" s="140" t="s">
        <v>25</v>
      </c>
      <c r="Q17" s="141">
        <f t="shared" ref="Q17:U17" si="6">COUNTIF(F$14:F$61,"3")</f>
        <v>8</v>
      </c>
      <c r="R17" s="28">
        <f t="shared" si="6"/>
        <v>5</v>
      </c>
      <c r="S17" s="28">
        <f t="shared" si="6"/>
        <v>10</v>
      </c>
      <c r="T17" s="28">
        <f t="shared" si="6"/>
        <v>9</v>
      </c>
      <c r="U17" s="53">
        <f t="shared" si="6"/>
        <v>4</v>
      </c>
      <c r="V17" s="117"/>
      <c r="W17" s="117"/>
      <c r="X17" s="1"/>
      <c r="Y17" s="1"/>
      <c r="Z17" s="1"/>
      <c r="AA17" s="1"/>
      <c r="AB17" s="1"/>
      <c r="AC17" s="1"/>
      <c r="AD17" s="6"/>
    </row>
    <row r="18" spans="1:30" ht="24" customHeight="1">
      <c r="A18" s="108"/>
      <c r="B18" s="132">
        <v>5</v>
      </c>
      <c r="C18" s="133">
        <v>1030619190</v>
      </c>
      <c r="D18" s="134" t="s">
        <v>66</v>
      </c>
      <c r="E18" s="142" t="s">
        <v>67</v>
      </c>
      <c r="F18" s="125">
        <v>2</v>
      </c>
      <c r="G18" s="125">
        <v>3</v>
      </c>
      <c r="H18" s="125">
        <v>3</v>
      </c>
      <c r="I18" s="143">
        <v>2</v>
      </c>
      <c r="J18" s="144">
        <v>2</v>
      </c>
      <c r="K18" s="117"/>
      <c r="L18" s="127">
        <f t="shared" si="0"/>
        <v>2.5</v>
      </c>
      <c r="M18" s="128">
        <f t="shared" si="1"/>
        <v>2.3333333333333335</v>
      </c>
      <c r="N18" s="129">
        <f t="shared" si="2"/>
        <v>2.416666666666667</v>
      </c>
      <c r="O18" s="1"/>
      <c r="P18" s="145" t="s">
        <v>26</v>
      </c>
      <c r="Q18" s="146">
        <f t="shared" ref="Q18:U18" si="7">SUM(Q14:Q17)</f>
        <v>27</v>
      </c>
      <c r="R18" s="47">
        <f t="shared" si="7"/>
        <v>27</v>
      </c>
      <c r="S18" s="47">
        <f t="shared" si="7"/>
        <v>27</v>
      </c>
      <c r="T18" s="47">
        <f t="shared" si="7"/>
        <v>27</v>
      </c>
      <c r="U18" s="48">
        <f t="shared" si="7"/>
        <v>27</v>
      </c>
      <c r="V18" s="117"/>
      <c r="W18" s="117"/>
      <c r="X18" s="1"/>
      <c r="Y18" s="1"/>
      <c r="Z18" s="1"/>
      <c r="AA18" s="1"/>
      <c r="AB18" s="1"/>
      <c r="AC18" s="1"/>
      <c r="AD18" s="6"/>
    </row>
    <row r="19" spans="1:30" ht="24" customHeight="1">
      <c r="A19" s="108"/>
      <c r="B19" s="121">
        <v>6</v>
      </c>
      <c r="C19" s="122">
        <v>1120503049</v>
      </c>
      <c r="D19" s="123" t="s">
        <v>68</v>
      </c>
      <c r="E19" s="147"/>
      <c r="F19" s="136">
        <v>1</v>
      </c>
      <c r="G19" s="143">
        <v>2</v>
      </c>
      <c r="H19" s="125">
        <v>3</v>
      </c>
      <c r="I19" s="125">
        <v>3</v>
      </c>
      <c r="J19" s="126">
        <v>1</v>
      </c>
      <c r="K19" s="117"/>
      <c r="L19" s="127">
        <f t="shared" si="0"/>
        <v>1.5</v>
      </c>
      <c r="M19" s="128">
        <f t="shared" si="1"/>
        <v>2.3333333333333335</v>
      </c>
      <c r="N19" s="129">
        <f t="shared" si="2"/>
        <v>1.9166666666666667</v>
      </c>
      <c r="O19" s="1"/>
      <c r="P19" s="148"/>
      <c r="Q19" s="117"/>
      <c r="R19" s="117"/>
      <c r="S19" s="117"/>
      <c r="T19" s="117"/>
      <c r="U19" s="149"/>
      <c r="V19" s="117"/>
      <c r="W19" s="117"/>
      <c r="X19" s="1"/>
      <c r="Y19" s="1"/>
      <c r="Z19" s="1"/>
      <c r="AA19" s="1"/>
      <c r="AB19" s="1"/>
      <c r="AC19" s="1"/>
      <c r="AD19" s="6"/>
    </row>
    <row r="20" spans="1:30" ht="24" customHeight="1">
      <c r="A20" s="108"/>
      <c r="B20" s="132">
        <v>7</v>
      </c>
      <c r="C20" s="133">
        <v>1023378347</v>
      </c>
      <c r="D20" s="134" t="s">
        <v>69</v>
      </c>
      <c r="E20" s="142"/>
      <c r="F20" s="125">
        <v>3</v>
      </c>
      <c r="G20" s="125">
        <v>2</v>
      </c>
      <c r="H20" s="125">
        <v>2</v>
      </c>
      <c r="I20" s="136">
        <v>3</v>
      </c>
      <c r="J20" s="150">
        <v>3</v>
      </c>
      <c r="K20" s="117"/>
      <c r="L20" s="127">
        <f t="shared" si="0"/>
        <v>2.5</v>
      </c>
      <c r="M20" s="128">
        <f t="shared" si="1"/>
        <v>2.6666666666666665</v>
      </c>
      <c r="N20" s="129">
        <f t="shared" si="2"/>
        <v>2.583333333333333</v>
      </c>
      <c r="O20" s="1"/>
      <c r="P20" s="397" t="s">
        <v>70</v>
      </c>
      <c r="Q20" s="383"/>
      <c r="R20" s="383"/>
      <c r="S20" s="383"/>
      <c r="T20" s="383"/>
      <c r="U20" s="384"/>
      <c r="V20" s="117"/>
      <c r="W20" s="117"/>
      <c r="X20" s="1"/>
      <c r="Y20" s="1"/>
      <c r="Z20" s="1"/>
      <c r="AA20" s="1"/>
      <c r="AB20" s="1"/>
      <c r="AC20" s="1"/>
      <c r="AD20" s="6"/>
    </row>
    <row r="21" spans="1:30" ht="24" customHeight="1">
      <c r="A21" s="108"/>
      <c r="B21" s="121">
        <v>8</v>
      </c>
      <c r="C21" s="122">
        <v>1141329621</v>
      </c>
      <c r="D21" s="123" t="s">
        <v>71</v>
      </c>
      <c r="E21" s="151"/>
      <c r="F21" s="125">
        <v>3</v>
      </c>
      <c r="G21" s="143">
        <v>1</v>
      </c>
      <c r="H21" s="125">
        <v>3</v>
      </c>
      <c r="I21" s="125">
        <v>2</v>
      </c>
      <c r="J21" s="126">
        <v>3</v>
      </c>
      <c r="K21" s="117"/>
      <c r="L21" s="127">
        <f t="shared" si="0"/>
        <v>2</v>
      </c>
      <c r="M21" s="128">
        <f t="shared" si="1"/>
        <v>2.6666666666666665</v>
      </c>
      <c r="N21" s="129">
        <f t="shared" si="2"/>
        <v>2.333333333333333</v>
      </c>
      <c r="O21" s="1"/>
      <c r="P21" s="426" t="s">
        <v>16</v>
      </c>
      <c r="Q21" s="427" t="s">
        <v>17</v>
      </c>
      <c r="R21" s="433" t="s">
        <v>18</v>
      </c>
      <c r="S21" s="429" t="s">
        <v>19</v>
      </c>
      <c r="T21" s="429" t="s">
        <v>20</v>
      </c>
      <c r="U21" s="431" t="s">
        <v>21</v>
      </c>
      <c r="V21" s="117"/>
      <c r="W21" s="117"/>
      <c r="X21" s="1"/>
      <c r="Y21" s="1"/>
      <c r="Z21" s="1"/>
      <c r="AA21" s="1"/>
      <c r="AB21" s="1"/>
      <c r="AC21" s="1"/>
      <c r="AD21" s="6"/>
    </row>
    <row r="22" spans="1:30" ht="24" customHeight="1">
      <c r="A22" s="108"/>
      <c r="B22" s="132">
        <v>9</v>
      </c>
      <c r="C22" s="133">
        <v>1108151266</v>
      </c>
      <c r="D22" s="134" t="s">
        <v>72</v>
      </c>
      <c r="E22" s="152"/>
      <c r="F22" s="136">
        <v>2</v>
      </c>
      <c r="G22" s="153">
        <v>2</v>
      </c>
      <c r="H22" s="125">
        <v>2</v>
      </c>
      <c r="I22" s="143">
        <v>3</v>
      </c>
      <c r="J22" s="126">
        <v>2</v>
      </c>
      <c r="K22" s="117"/>
      <c r="L22" s="127">
        <f t="shared" si="0"/>
        <v>2</v>
      </c>
      <c r="M22" s="128">
        <f t="shared" si="1"/>
        <v>2.3333333333333335</v>
      </c>
      <c r="N22" s="129">
        <f t="shared" si="2"/>
        <v>2.166666666666667</v>
      </c>
      <c r="O22" s="1"/>
      <c r="P22" s="403"/>
      <c r="Q22" s="428"/>
      <c r="R22" s="434"/>
      <c r="S22" s="430"/>
      <c r="T22" s="430"/>
      <c r="U22" s="432"/>
      <c r="V22" s="117"/>
      <c r="W22" s="117"/>
      <c r="X22" s="1"/>
      <c r="Y22" s="1"/>
      <c r="Z22" s="1"/>
      <c r="AA22" s="1"/>
      <c r="AB22" s="1"/>
      <c r="AC22" s="1"/>
      <c r="AD22" s="6"/>
    </row>
    <row r="23" spans="1:30" ht="24" customHeight="1">
      <c r="A23" s="108"/>
      <c r="B23" s="121">
        <v>10</v>
      </c>
      <c r="C23" s="122">
        <v>1012380552</v>
      </c>
      <c r="D23" s="123" t="s">
        <v>73</v>
      </c>
      <c r="E23" s="124"/>
      <c r="F23" s="125">
        <v>3</v>
      </c>
      <c r="G23" s="143">
        <v>3</v>
      </c>
      <c r="H23" s="125">
        <v>3</v>
      </c>
      <c r="I23" s="143">
        <v>2</v>
      </c>
      <c r="J23" s="126">
        <v>3</v>
      </c>
      <c r="K23" s="117"/>
      <c r="L23" s="127">
        <f t="shared" si="0"/>
        <v>3</v>
      </c>
      <c r="M23" s="128">
        <f t="shared" si="1"/>
        <v>2.6666666666666665</v>
      </c>
      <c r="N23" s="129">
        <f t="shared" si="2"/>
        <v>2.833333333333333</v>
      </c>
      <c r="O23" s="1"/>
      <c r="P23" s="154" t="s">
        <v>33</v>
      </c>
      <c r="Q23" s="155">
        <f t="shared" ref="Q23:U23" si="8">(Q14*100/Q18)/100</f>
        <v>0.14814814814814814</v>
      </c>
      <c r="R23" s="156">
        <f t="shared" si="8"/>
        <v>0</v>
      </c>
      <c r="S23" s="156">
        <f t="shared" si="8"/>
        <v>0</v>
      </c>
      <c r="T23" s="156">
        <f t="shared" si="8"/>
        <v>0.1111111111111111</v>
      </c>
      <c r="U23" s="157">
        <f t="shared" si="8"/>
        <v>7.407407407407407E-2</v>
      </c>
      <c r="V23" s="117"/>
      <c r="W23" s="117"/>
      <c r="X23" s="1"/>
      <c r="Y23" s="1"/>
      <c r="Z23" s="1"/>
      <c r="AA23" s="1"/>
      <c r="AB23" s="1"/>
      <c r="AC23" s="1"/>
      <c r="AD23" s="6"/>
    </row>
    <row r="24" spans="1:30" ht="24" customHeight="1">
      <c r="A24" s="108"/>
      <c r="B24" s="132">
        <v>11</v>
      </c>
      <c r="C24" s="133">
        <v>1030613738</v>
      </c>
      <c r="D24" s="134" t="s">
        <v>74</v>
      </c>
      <c r="E24" s="135"/>
      <c r="F24" s="143">
        <v>2</v>
      </c>
      <c r="G24" s="125">
        <v>1</v>
      </c>
      <c r="H24" s="143">
        <v>2</v>
      </c>
      <c r="I24" s="125">
        <v>2</v>
      </c>
      <c r="J24" s="126">
        <v>1</v>
      </c>
      <c r="K24" s="117"/>
      <c r="L24" s="127">
        <f t="shared" si="0"/>
        <v>1.5</v>
      </c>
      <c r="M24" s="128">
        <f t="shared" si="1"/>
        <v>1.6666666666666667</v>
      </c>
      <c r="N24" s="129">
        <f t="shared" si="2"/>
        <v>1.5833333333333335</v>
      </c>
      <c r="O24" s="1"/>
      <c r="P24" s="130" t="s">
        <v>34</v>
      </c>
      <c r="Q24" s="158">
        <f t="shared" ref="Q24:U24" si="9">(Q15*100/Q18)/100</f>
        <v>0.1111111111111111</v>
      </c>
      <c r="R24" s="159">
        <f t="shared" si="9"/>
        <v>0.37037037037037041</v>
      </c>
      <c r="S24" s="159">
        <f t="shared" si="9"/>
        <v>7.407407407407407E-2</v>
      </c>
      <c r="T24" s="159">
        <f t="shared" si="9"/>
        <v>0.1851851851851852</v>
      </c>
      <c r="U24" s="160">
        <f t="shared" si="9"/>
        <v>0.33333333333333337</v>
      </c>
      <c r="V24" s="117"/>
      <c r="W24" s="117"/>
      <c r="X24" s="1"/>
      <c r="Y24" s="1"/>
      <c r="Z24" s="1"/>
      <c r="AA24" s="1"/>
      <c r="AB24" s="1"/>
      <c r="AC24" s="1"/>
      <c r="AD24" s="6"/>
    </row>
    <row r="25" spans="1:30" ht="24" customHeight="1">
      <c r="A25" s="108"/>
      <c r="B25" s="121">
        <v>12</v>
      </c>
      <c r="C25" s="122">
        <v>1141329808</v>
      </c>
      <c r="D25" s="123" t="s">
        <v>75</v>
      </c>
      <c r="E25" s="124"/>
      <c r="F25" s="125">
        <v>3</v>
      </c>
      <c r="G25" s="125">
        <v>2</v>
      </c>
      <c r="H25" s="125">
        <v>2</v>
      </c>
      <c r="I25" s="143">
        <v>3</v>
      </c>
      <c r="J25" s="126">
        <v>1</v>
      </c>
      <c r="K25" s="117"/>
      <c r="L25" s="127">
        <f t="shared" si="0"/>
        <v>2.5</v>
      </c>
      <c r="M25" s="128">
        <f t="shared" si="1"/>
        <v>2</v>
      </c>
      <c r="N25" s="129">
        <f t="shared" si="2"/>
        <v>2.25</v>
      </c>
      <c r="O25" s="1"/>
      <c r="P25" s="161" t="s">
        <v>35</v>
      </c>
      <c r="Q25" s="162">
        <f t="shared" ref="Q25:U25" si="10">(Q16*100/Q18)/100</f>
        <v>0.44444444444444442</v>
      </c>
      <c r="R25" s="163">
        <f t="shared" si="10"/>
        <v>0.44444444444444442</v>
      </c>
      <c r="S25" s="163">
        <f t="shared" si="10"/>
        <v>0.55555555555555558</v>
      </c>
      <c r="T25" s="163">
        <f t="shared" si="10"/>
        <v>0.37037037037037041</v>
      </c>
      <c r="U25" s="164">
        <f t="shared" si="10"/>
        <v>0.44444444444444442</v>
      </c>
      <c r="V25" s="117"/>
      <c r="W25" s="117"/>
      <c r="X25" s="1"/>
      <c r="Y25" s="1"/>
      <c r="Z25" s="1"/>
      <c r="AA25" s="1"/>
      <c r="AB25" s="1"/>
      <c r="AC25" s="1"/>
      <c r="AD25" s="6"/>
    </row>
    <row r="26" spans="1:30" ht="24" customHeight="1">
      <c r="A26" s="108"/>
      <c r="B26" s="132">
        <v>13</v>
      </c>
      <c r="C26" s="133">
        <v>1028886197</v>
      </c>
      <c r="D26" s="134" t="s">
        <v>76</v>
      </c>
      <c r="E26" s="165" t="s">
        <v>77</v>
      </c>
      <c r="F26" s="125">
        <v>0</v>
      </c>
      <c r="G26" s="143">
        <v>1</v>
      </c>
      <c r="H26" s="143">
        <v>1</v>
      </c>
      <c r="I26" s="153">
        <v>0</v>
      </c>
      <c r="J26" s="166">
        <v>0</v>
      </c>
      <c r="K26" s="117"/>
      <c r="L26" s="127">
        <f t="shared" si="0"/>
        <v>0.5</v>
      </c>
      <c r="M26" s="128">
        <f t="shared" si="1"/>
        <v>0.33333333333333331</v>
      </c>
      <c r="N26" s="129">
        <f t="shared" si="2"/>
        <v>0.41666666666666663</v>
      </c>
      <c r="O26" s="1"/>
      <c r="P26" s="140" t="s">
        <v>36</v>
      </c>
      <c r="Q26" s="167">
        <f t="shared" ref="Q26:U26" si="11">(Q17*100/Q18)/100</f>
        <v>0.29629629629629628</v>
      </c>
      <c r="R26" s="168">
        <f t="shared" si="11"/>
        <v>0.1851851851851852</v>
      </c>
      <c r="S26" s="168">
        <f t="shared" si="11"/>
        <v>0.37037037037037041</v>
      </c>
      <c r="T26" s="168">
        <f t="shared" si="11"/>
        <v>0.33333333333333337</v>
      </c>
      <c r="U26" s="169">
        <f t="shared" si="11"/>
        <v>0.14814814814814814</v>
      </c>
      <c r="V26" s="117"/>
      <c r="W26" s="117"/>
      <c r="X26" s="1"/>
      <c r="Y26" s="1"/>
      <c r="Z26" s="1"/>
      <c r="AA26" s="1"/>
      <c r="AB26" s="1"/>
      <c r="AC26" s="1"/>
      <c r="AD26" s="6"/>
    </row>
    <row r="27" spans="1:30" ht="24" customHeight="1">
      <c r="A27" s="108"/>
      <c r="B27" s="121">
        <v>14</v>
      </c>
      <c r="C27" s="122">
        <v>1064792366</v>
      </c>
      <c r="D27" s="123" t="s">
        <v>78</v>
      </c>
      <c r="E27" s="124"/>
      <c r="F27" s="153">
        <v>1</v>
      </c>
      <c r="G27" s="143">
        <v>1</v>
      </c>
      <c r="H27" s="125">
        <v>2</v>
      </c>
      <c r="I27" s="143">
        <v>3</v>
      </c>
      <c r="J27" s="126">
        <v>2</v>
      </c>
      <c r="K27" s="117"/>
      <c r="L27" s="127">
        <f t="shared" si="0"/>
        <v>1</v>
      </c>
      <c r="M27" s="128">
        <f t="shared" si="1"/>
        <v>2.3333333333333335</v>
      </c>
      <c r="N27" s="129">
        <f t="shared" si="2"/>
        <v>1.6666666666666667</v>
      </c>
      <c r="O27" s="1"/>
      <c r="P27" s="145" t="s">
        <v>26</v>
      </c>
      <c r="Q27" s="170">
        <f t="shared" ref="Q27:U27" si="12">SUM(Q23:Q26)</f>
        <v>1</v>
      </c>
      <c r="R27" s="171">
        <f t="shared" si="12"/>
        <v>1</v>
      </c>
      <c r="S27" s="171">
        <f t="shared" si="12"/>
        <v>1</v>
      </c>
      <c r="T27" s="171">
        <f t="shared" si="12"/>
        <v>1</v>
      </c>
      <c r="U27" s="172">
        <f t="shared" si="12"/>
        <v>1</v>
      </c>
      <c r="V27" s="117"/>
      <c r="W27" s="117"/>
      <c r="X27" s="1"/>
      <c r="Y27" s="1"/>
      <c r="Z27" s="1"/>
      <c r="AA27" s="1"/>
      <c r="AB27" s="1"/>
      <c r="AC27" s="1"/>
      <c r="AD27" s="6"/>
    </row>
    <row r="28" spans="1:30" ht="24" customHeight="1">
      <c r="A28" s="108"/>
      <c r="B28" s="132">
        <v>15</v>
      </c>
      <c r="C28" s="133">
        <v>1016058027</v>
      </c>
      <c r="D28" s="134" t="s">
        <v>79</v>
      </c>
      <c r="E28" s="173"/>
      <c r="F28" s="125">
        <v>2</v>
      </c>
      <c r="G28" s="143">
        <v>2</v>
      </c>
      <c r="H28" s="125">
        <v>2</v>
      </c>
      <c r="I28" s="125">
        <v>2</v>
      </c>
      <c r="J28" s="150">
        <v>3</v>
      </c>
      <c r="K28" s="117"/>
      <c r="L28" s="127">
        <f t="shared" si="0"/>
        <v>2</v>
      </c>
      <c r="M28" s="128">
        <f t="shared" si="1"/>
        <v>2.3333333333333335</v>
      </c>
      <c r="N28" s="129">
        <f t="shared" si="2"/>
        <v>2.166666666666667</v>
      </c>
      <c r="O28" s="1"/>
      <c r="P28" s="1"/>
      <c r="Q28" s="1"/>
      <c r="R28" s="1"/>
      <c r="S28" s="1"/>
      <c r="T28" s="1"/>
      <c r="U28" s="1"/>
      <c r="V28" s="117"/>
      <c r="W28" s="117"/>
      <c r="X28" s="1"/>
      <c r="Y28" s="1"/>
      <c r="Z28" s="1"/>
      <c r="AA28" s="1"/>
      <c r="AB28" s="1"/>
      <c r="AC28" s="1"/>
      <c r="AD28" s="6"/>
    </row>
    <row r="29" spans="1:30" ht="24" customHeight="1">
      <c r="A29" s="108"/>
      <c r="B29" s="121">
        <v>16</v>
      </c>
      <c r="C29" s="122">
        <v>1029561091</v>
      </c>
      <c r="D29" s="123" t="s">
        <v>80</v>
      </c>
      <c r="E29" s="124"/>
      <c r="F29" s="136">
        <v>0</v>
      </c>
      <c r="G29" s="125">
        <v>1</v>
      </c>
      <c r="H29" s="125">
        <v>1</v>
      </c>
      <c r="I29" s="143">
        <v>2</v>
      </c>
      <c r="J29" s="150">
        <v>1</v>
      </c>
      <c r="K29" s="117"/>
      <c r="L29" s="127">
        <f t="shared" si="0"/>
        <v>0.5</v>
      </c>
      <c r="M29" s="128">
        <f t="shared" si="1"/>
        <v>1.3333333333333333</v>
      </c>
      <c r="N29" s="129">
        <f t="shared" si="2"/>
        <v>0.91666666666666663</v>
      </c>
      <c r="O29" s="1"/>
      <c r="P29" s="396" t="s">
        <v>81</v>
      </c>
      <c r="Q29" s="383"/>
      <c r="R29" s="384"/>
      <c r="S29" s="117"/>
      <c r="T29" s="117"/>
      <c r="U29" s="117"/>
      <c r="V29" s="117"/>
      <c r="W29" s="117"/>
      <c r="X29" s="1"/>
      <c r="Y29" s="1"/>
      <c r="Z29" s="1"/>
      <c r="AA29" s="1"/>
      <c r="AB29" s="1"/>
      <c r="AC29" s="1"/>
      <c r="AD29" s="6"/>
    </row>
    <row r="30" spans="1:30" ht="24" customHeight="1">
      <c r="A30" s="108"/>
      <c r="B30" s="132">
        <v>17</v>
      </c>
      <c r="C30" s="133">
        <v>1030593176</v>
      </c>
      <c r="D30" s="134" t="s">
        <v>82</v>
      </c>
      <c r="E30" s="135"/>
      <c r="F30" s="125">
        <v>2</v>
      </c>
      <c r="G30" s="143">
        <v>2</v>
      </c>
      <c r="H30" s="125">
        <v>2</v>
      </c>
      <c r="I30" s="136">
        <v>1</v>
      </c>
      <c r="J30" s="126">
        <v>1</v>
      </c>
      <c r="K30" s="117"/>
      <c r="L30" s="127">
        <f t="shared" si="0"/>
        <v>2</v>
      </c>
      <c r="M30" s="128">
        <f t="shared" si="1"/>
        <v>1.3333333333333333</v>
      </c>
      <c r="N30" s="129">
        <f t="shared" si="2"/>
        <v>1.6666666666666665</v>
      </c>
      <c r="O30" s="1"/>
      <c r="P30" s="397" t="s">
        <v>56</v>
      </c>
      <c r="Q30" s="383"/>
      <c r="R30" s="384"/>
      <c r="S30" s="117"/>
      <c r="T30" s="1"/>
      <c r="U30" s="1"/>
      <c r="V30" s="117"/>
      <c r="W30" s="117"/>
      <c r="X30" s="1"/>
      <c r="Y30" s="1"/>
      <c r="Z30" s="1"/>
      <c r="AA30" s="1"/>
      <c r="AB30" s="1"/>
      <c r="AC30" s="1"/>
      <c r="AD30" s="6"/>
    </row>
    <row r="31" spans="1:30" ht="24" customHeight="1">
      <c r="A31" s="108"/>
      <c r="B31" s="121">
        <v>18</v>
      </c>
      <c r="C31" s="122">
        <v>1012369625</v>
      </c>
      <c r="D31" s="123" t="s">
        <v>83</v>
      </c>
      <c r="E31" s="124"/>
      <c r="F31" s="125">
        <v>2</v>
      </c>
      <c r="G31" s="125">
        <v>3</v>
      </c>
      <c r="H31" s="125">
        <v>3</v>
      </c>
      <c r="I31" s="143">
        <v>2</v>
      </c>
      <c r="J31" s="126">
        <v>2</v>
      </c>
      <c r="K31" s="117"/>
      <c r="L31" s="127">
        <f t="shared" si="0"/>
        <v>2.5</v>
      </c>
      <c r="M31" s="128">
        <f t="shared" si="1"/>
        <v>2.3333333333333335</v>
      </c>
      <c r="N31" s="129">
        <f t="shared" si="2"/>
        <v>2.416666666666667</v>
      </c>
      <c r="O31" s="1"/>
      <c r="P31" s="105" t="s">
        <v>16</v>
      </c>
      <c r="Q31" s="174" t="s">
        <v>14</v>
      </c>
      <c r="R31" s="175" t="s">
        <v>15</v>
      </c>
      <c r="S31" s="117"/>
      <c r="T31" s="1"/>
      <c r="U31" s="1"/>
      <c r="V31" s="117"/>
      <c r="W31" s="117"/>
      <c r="X31" s="1"/>
      <c r="Y31" s="1"/>
      <c r="Z31" s="1"/>
      <c r="AA31" s="1"/>
      <c r="AB31" s="1"/>
      <c r="AC31" s="1"/>
      <c r="AD31" s="6"/>
    </row>
    <row r="32" spans="1:30" ht="24" customHeight="1">
      <c r="A32" s="108"/>
      <c r="B32" s="132">
        <v>19</v>
      </c>
      <c r="C32" s="133">
        <v>1030573902</v>
      </c>
      <c r="D32" s="134" t="s">
        <v>84</v>
      </c>
      <c r="E32" s="135"/>
      <c r="F32" s="153">
        <v>2</v>
      </c>
      <c r="G32" s="143">
        <v>2</v>
      </c>
      <c r="H32" s="153">
        <v>2</v>
      </c>
      <c r="I32" s="153">
        <v>0</v>
      </c>
      <c r="J32" s="166">
        <v>2</v>
      </c>
      <c r="K32" s="117"/>
      <c r="L32" s="127">
        <f t="shared" si="0"/>
        <v>2</v>
      </c>
      <c r="M32" s="128">
        <f t="shared" si="1"/>
        <v>1.3333333333333333</v>
      </c>
      <c r="N32" s="129">
        <f t="shared" si="2"/>
        <v>1.6666666666666665</v>
      </c>
      <c r="O32" s="1"/>
      <c r="P32" s="362" t="s">
        <v>22</v>
      </c>
      <c r="Q32" s="363">
        <f>COUNTIFS($L$14:$L$61,"&gt;=0",$L$14:$L$61,"&lt;0,99")</f>
        <v>3</v>
      </c>
      <c r="R32" s="364">
        <f>COUNTIFS($M$14:$M$61,"&gt;=0",$M$14:$M$61,"&lt;0,99")</f>
        <v>1</v>
      </c>
      <c r="S32" s="117"/>
      <c r="T32" s="1"/>
      <c r="U32" s="1"/>
      <c r="V32" s="117"/>
      <c r="W32" s="117"/>
      <c r="X32" s="1"/>
      <c r="Y32" s="1"/>
      <c r="Z32" s="1"/>
      <c r="AA32" s="1"/>
      <c r="AB32" s="1"/>
      <c r="AC32" s="1"/>
      <c r="AD32" s="6"/>
    </row>
    <row r="33" spans="1:30" ht="24" customHeight="1">
      <c r="A33" s="108"/>
      <c r="B33" s="121">
        <v>20</v>
      </c>
      <c r="C33" s="122">
        <v>1065886867</v>
      </c>
      <c r="D33" s="123" t="s">
        <v>85</v>
      </c>
      <c r="E33" s="151"/>
      <c r="F33" s="136">
        <v>1</v>
      </c>
      <c r="G33" s="136">
        <v>1</v>
      </c>
      <c r="H33" s="125">
        <v>2</v>
      </c>
      <c r="I33" s="125">
        <v>1</v>
      </c>
      <c r="J33" s="126">
        <v>2</v>
      </c>
      <c r="K33" s="117"/>
      <c r="L33" s="127">
        <f t="shared" si="0"/>
        <v>1</v>
      </c>
      <c r="M33" s="128">
        <f t="shared" si="1"/>
        <v>1.6666666666666667</v>
      </c>
      <c r="N33" s="129">
        <f t="shared" si="2"/>
        <v>1.3333333333333335</v>
      </c>
      <c r="O33" s="1"/>
      <c r="P33" s="130" t="s">
        <v>23</v>
      </c>
      <c r="Q33" s="176">
        <f>COUNTIFS($L$14:$L$61,"&gt;=1",$L$14:$L$61,"&lt;1,99")</f>
        <v>8</v>
      </c>
      <c r="R33" s="177">
        <f>COUNTIFS($M$14:$M$61,"&gt;=1",$M$14:$M$61,"&lt;1,99")</f>
        <v>9</v>
      </c>
      <c r="S33" s="117"/>
      <c r="T33" s="1"/>
      <c r="U33" s="1"/>
      <c r="V33" s="178"/>
      <c r="W33" s="117"/>
      <c r="X33" s="1"/>
      <c r="Y33" s="1"/>
      <c r="Z33" s="1"/>
      <c r="AA33" s="1"/>
      <c r="AB33" s="1"/>
      <c r="AC33" s="1"/>
      <c r="AD33" s="6"/>
    </row>
    <row r="34" spans="1:30" ht="24" customHeight="1">
      <c r="A34" s="108"/>
      <c r="B34" s="132">
        <v>21</v>
      </c>
      <c r="C34" s="133">
        <v>1029060635</v>
      </c>
      <c r="D34" s="134" t="s">
        <v>86</v>
      </c>
      <c r="E34" s="135"/>
      <c r="F34" s="125">
        <v>0</v>
      </c>
      <c r="G34" s="143">
        <v>1</v>
      </c>
      <c r="H34" s="125">
        <v>3</v>
      </c>
      <c r="I34" s="125">
        <v>3</v>
      </c>
      <c r="J34" s="126">
        <v>2</v>
      </c>
      <c r="K34" s="117"/>
      <c r="L34" s="127">
        <f t="shared" si="0"/>
        <v>0.5</v>
      </c>
      <c r="M34" s="128">
        <f t="shared" si="1"/>
        <v>2.6666666666666665</v>
      </c>
      <c r="N34" s="129">
        <f t="shared" si="2"/>
        <v>1.5833333333333333</v>
      </c>
      <c r="O34" s="1"/>
      <c r="P34" s="137" t="s">
        <v>24</v>
      </c>
      <c r="Q34" s="179">
        <f>COUNTIFS($L$14:$L$61,"&gt;=2",$L$14:$L$61,"&lt;2,99")</f>
        <v>13</v>
      </c>
      <c r="R34" s="180">
        <f>COUNTIFS($M$14:$M$61,"&gt;=2",$M$14:$M$61,"&lt;2,99")</f>
        <v>17</v>
      </c>
      <c r="S34" s="117"/>
      <c r="T34" s="1"/>
      <c r="U34" s="1"/>
      <c r="V34" s="117"/>
      <c r="W34" s="117"/>
      <c r="X34" s="1"/>
      <c r="Y34" s="1"/>
      <c r="Z34" s="1"/>
      <c r="AA34" s="1"/>
      <c r="AB34" s="1"/>
      <c r="AC34" s="1"/>
      <c r="AD34" s="6"/>
    </row>
    <row r="35" spans="1:30" ht="24" customHeight="1">
      <c r="A35" s="108"/>
      <c r="B35" s="121">
        <v>22</v>
      </c>
      <c r="C35" s="122">
        <v>1212200935</v>
      </c>
      <c r="D35" s="123" t="s">
        <v>87</v>
      </c>
      <c r="E35" s="124"/>
      <c r="F35" s="136">
        <v>2</v>
      </c>
      <c r="G35" s="125">
        <v>2</v>
      </c>
      <c r="H35" s="125">
        <v>2</v>
      </c>
      <c r="I35" s="125">
        <v>0</v>
      </c>
      <c r="J35" s="126">
        <v>1</v>
      </c>
      <c r="K35" s="117"/>
      <c r="L35" s="127">
        <f t="shared" si="0"/>
        <v>2</v>
      </c>
      <c r="M35" s="128">
        <f t="shared" si="1"/>
        <v>1</v>
      </c>
      <c r="N35" s="129">
        <f t="shared" si="2"/>
        <v>1.5</v>
      </c>
      <c r="O35" s="1"/>
      <c r="P35" s="140" t="s">
        <v>25</v>
      </c>
      <c r="Q35" s="181">
        <f>COUNTIF($L$14:$L$61,"3")</f>
        <v>3</v>
      </c>
      <c r="R35" s="182">
        <f>COUNTIF($M$14:$M$61,"3")</f>
        <v>0</v>
      </c>
      <c r="S35" s="117"/>
      <c r="T35" s="1"/>
      <c r="U35" s="1"/>
      <c r="V35" s="178"/>
      <c r="W35" s="117"/>
      <c r="X35" s="1"/>
      <c r="Y35" s="1"/>
      <c r="Z35" s="1"/>
      <c r="AA35" s="1"/>
      <c r="AB35" s="1"/>
      <c r="AC35" s="1"/>
      <c r="AD35" s="6"/>
    </row>
    <row r="36" spans="1:30" ht="24" customHeight="1">
      <c r="A36" s="108"/>
      <c r="B36" s="132">
        <v>23</v>
      </c>
      <c r="C36" s="133">
        <v>1141328031</v>
      </c>
      <c r="D36" s="134" t="s">
        <v>88</v>
      </c>
      <c r="E36" s="135"/>
      <c r="F36" s="153">
        <v>2</v>
      </c>
      <c r="G36" s="125">
        <v>1</v>
      </c>
      <c r="H36" s="125">
        <v>2</v>
      </c>
      <c r="I36" s="125">
        <v>1</v>
      </c>
      <c r="J36" s="144">
        <v>1</v>
      </c>
      <c r="K36" s="117"/>
      <c r="L36" s="127">
        <f t="shared" si="0"/>
        <v>1.5</v>
      </c>
      <c r="M36" s="128">
        <f t="shared" si="1"/>
        <v>1.3333333333333333</v>
      </c>
      <c r="N36" s="129">
        <f t="shared" si="2"/>
        <v>1.4166666666666665</v>
      </c>
      <c r="O36" s="1"/>
      <c r="P36" s="145" t="s">
        <v>26</v>
      </c>
      <c r="Q36" s="183">
        <f t="shared" ref="Q36:R36" si="13">SUM(Q32:Q35)</f>
        <v>27</v>
      </c>
      <c r="R36" s="184">
        <f t="shared" si="13"/>
        <v>27</v>
      </c>
      <c r="S36" s="117"/>
      <c r="T36" s="1"/>
      <c r="U36" s="1"/>
      <c r="V36" s="117"/>
      <c r="W36" s="117"/>
      <c r="X36" s="1"/>
      <c r="Y36" s="1"/>
      <c r="Z36" s="1"/>
      <c r="AA36" s="1"/>
      <c r="AB36" s="1"/>
      <c r="AC36" s="1"/>
      <c r="AD36" s="6"/>
    </row>
    <row r="37" spans="1:30" ht="24" customHeight="1">
      <c r="A37" s="108"/>
      <c r="B37" s="121">
        <v>24</v>
      </c>
      <c r="C37" s="122">
        <v>1141330301</v>
      </c>
      <c r="D37" s="123" t="s">
        <v>89</v>
      </c>
      <c r="E37" s="124"/>
      <c r="F37" s="125">
        <v>3</v>
      </c>
      <c r="G37" s="143">
        <v>3</v>
      </c>
      <c r="H37" s="125">
        <v>3</v>
      </c>
      <c r="I37" s="125">
        <v>3</v>
      </c>
      <c r="J37" s="144">
        <v>2</v>
      </c>
      <c r="K37" s="117"/>
      <c r="L37" s="127">
        <f t="shared" si="0"/>
        <v>3</v>
      </c>
      <c r="M37" s="128">
        <f t="shared" si="1"/>
        <v>2.6666666666666665</v>
      </c>
      <c r="N37" s="129">
        <f t="shared" si="2"/>
        <v>2.833333333333333</v>
      </c>
      <c r="O37" s="1"/>
      <c r="P37" s="148"/>
      <c r="Q37" s="117"/>
      <c r="R37" s="149"/>
      <c r="S37" s="117"/>
      <c r="T37" s="1"/>
      <c r="U37" s="1"/>
      <c r="V37" s="117"/>
      <c r="W37" s="117"/>
      <c r="X37" s="1"/>
      <c r="Y37" s="1"/>
      <c r="Z37" s="1"/>
      <c r="AA37" s="1"/>
      <c r="AB37" s="1"/>
      <c r="AC37" s="1"/>
      <c r="AD37" s="6"/>
    </row>
    <row r="38" spans="1:30" ht="24" customHeight="1">
      <c r="A38" s="108"/>
      <c r="B38" s="132">
        <v>25</v>
      </c>
      <c r="C38" s="133">
        <v>1055128547</v>
      </c>
      <c r="D38" s="134" t="s">
        <v>90</v>
      </c>
      <c r="E38" s="165" t="s">
        <v>67</v>
      </c>
      <c r="F38" s="125">
        <v>3</v>
      </c>
      <c r="G38" s="125">
        <v>2</v>
      </c>
      <c r="H38" s="125">
        <v>3</v>
      </c>
      <c r="I38" s="136">
        <v>3</v>
      </c>
      <c r="J38" s="144">
        <v>0</v>
      </c>
      <c r="K38" s="117"/>
      <c r="L38" s="127">
        <f t="shared" si="0"/>
        <v>2.5</v>
      </c>
      <c r="M38" s="128">
        <f t="shared" si="1"/>
        <v>2</v>
      </c>
      <c r="N38" s="129">
        <f t="shared" si="2"/>
        <v>2.25</v>
      </c>
      <c r="O38" s="1"/>
      <c r="P38" s="397" t="s">
        <v>70</v>
      </c>
      <c r="Q38" s="383"/>
      <c r="R38" s="384"/>
      <c r="S38" s="117"/>
      <c r="T38" s="1"/>
      <c r="U38" s="1"/>
      <c r="V38" s="117"/>
      <c r="W38" s="117"/>
      <c r="X38" s="1"/>
      <c r="Y38" s="1"/>
      <c r="Z38" s="1"/>
      <c r="AA38" s="1"/>
      <c r="AB38" s="1"/>
      <c r="AC38" s="1"/>
      <c r="AD38" s="6"/>
    </row>
    <row r="39" spans="1:30" ht="24" customHeight="1">
      <c r="A39" s="108"/>
      <c r="B39" s="121">
        <v>26</v>
      </c>
      <c r="C39" s="122">
        <v>1051287294</v>
      </c>
      <c r="D39" s="123" t="s">
        <v>91</v>
      </c>
      <c r="E39" s="124"/>
      <c r="F39" s="143">
        <v>0</v>
      </c>
      <c r="G39" s="153">
        <v>2</v>
      </c>
      <c r="H39" s="125">
        <v>2</v>
      </c>
      <c r="I39" s="125">
        <v>2</v>
      </c>
      <c r="J39" s="126">
        <v>2</v>
      </c>
      <c r="K39" s="117"/>
      <c r="L39" s="127">
        <f t="shared" si="0"/>
        <v>1</v>
      </c>
      <c r="M39" s="128">
        <f t="shared" si="1"/>
        <v>2</v>
      </c>
      <c r="N39" s="129">
        <f t="shared" si="2"/>
        <v>1.5</v>
      </c>
      <c r="O39" s="1"/>
      <c r="P39" s="105" t="s">
        <v>16</v>
      </c>
      <c r="Q39" s="174" t="s">
        <v>14</v>
      </c>
      <c r="R39" s="175" t="s">
        <v>15</v>
      </c>
      <c r="S39" s="74"/>
      <c r="T39" s="1"/>
      <c r="U39" s="1"/>
      <c r="V39" s="117"/>
      <c r="W39" s="117"/>
      <c r="X39" s="1"/>
      <c r="Y39" s="1"/>
      <c r="Z39" s="1"/>
      <c r="AA39" s="1"/>
      <c r="AB39" s="1"/>
      <c r="AC39" s="1"/>
      <c r="AD39" s="6"/>
    </row>
    <row r="40" spans="1:30" ht="24" customHeight="1">
      <c r="A40" s="108"/>
      <c r="B40" s="132">
        <v>27</v>
      </c>
      <c r="C40" s="133">
        <v>1025067598</v>
      </c>
      <c r="D40" s="134" t="s">
        <v>92</v>
      </c>
      <c r="E40" s="135"/>
      <c r="F40" s="143">
        <v>2</v>
      </c>
      <c r="G40" s="125">
        <v>2</v>
      </c>
      <c r="H40" s="143">
        <v>2</v>
      </c>
      <c r="I40" s="143">
        <v>2</v>
      </c>
      <c r="J40" s="126">
        <v>2</v>
      </c>
      <c r="K40" s="117"/>
      <c r="L40" s="127">
        <f t="shared" si="0"/>
        <v>2</v>
      </c>
      <c r="M40" s="128">
        <f t="shared" si="1"/>
        <v>2</v>
      </c>
      <c r="N40" s="129">
        <f t="shared" si="2"/>
        <v>2</v>
      </c>
      <c r="O40" s="1"/>
      <c r="P40" s="360" t="s">
        <v>33</v>
      </c>
      <c r="Q40" s="155">
        <f>(Q32*100/$Q$36)/100</f>
        <v>0.1111111111111111</v>
      </c>
      <c r="R40" s="157">
        <f>(R32*100/$R$36)/100</f>
        <v>3.7037037037037035E-2</v>
      </c>
      <c r="S40" s="117"/>
      <c r="T40" s="1"/>
      <c r="U40" s="1"/>
      <c r="V40" s="117"/>
      <c r="W40" s="117"/>
      <c r="X40" s="1"/>
      <c r="Y40" s="1"/>
      <c r="Z40" s="1"/>
      <c r="AA40" s="1"/>
      <c r="AB40" s="1"/>
      <c r="AC40" s="1"/>
      <c r="AD40" s="6"/>
    </row>
    <row r="41" spans="1:30" ht="24" customHeight="1">
      <c r="A41" s="108"/>
      <c r="B41" s="121">
        <v>28</v>
      </c>
      <c r="C41" s="122"/>
      <c r="D41" s="123"/>
      <c r="E41" s="147"/>
      <c r="F41" s="125"/>
      <c r="G41" s="125"/>
      <c r="H41" s="125"/>
      <c r="I41" s="125"/>
      <c r="J41" s="144"/>
      <c r="K41" s="117"/>
      <c r="L41" s="127" t="str">
        <f t="shared" si="0"/>
        <v xml:space="preserve"> </v>
      </c>
      <c r="M41" s="128" t="str">
        <f t="shared" si="1"/>
        <v xml:space="preserve"> </v>
      </c>
      <c r="N41" s="129" t="str">
        <f t="shared" si="2"/>
        <v xml:space="preserve"> </v>
      </c>
      <c r="O41" s="1"/>
      <c r="P41" s="130" t="s">
        <v>34</v>
      </c>
      <c r="Q41" s="158">
        <f t="shared" ref="Q41:R41" si="14">(Q33*100/Q$36)/100</f>
        <v>0.29629629629629628</v>
      </c>
      <c r="R41" s="160">
        <f t="shared" si="14"/>
        <v>0.33333333333333337</v>
      </c>
      <c r="S41" s="117"/>
      <c r="T41" s="1"/>
      <c r="U41" s="1"/>
      <c r="V41" s="117"/>
      <c r="W41" s="117"/>
      <c r="X41" s="1"/>
      <c r="Y41" s="1"/>
      <c r="Z41" s="1"/>
      <c r="AA41" s="1"/>
      <c r="AB41" s="1"/>
      <c r="AC41" s="1"/>
      <c r="AD41" s="6"/>
    </row>
    <row r="42" spans="1:30" ht="24" customHeight="1">
      <c r="A42" s="108"/>
      <c r="B42" s="132">
        <v>29</v>
      </c>
      <c r="C42" s="133"/>
      <c r="D42" s="134"/>
      <c r="E42" s="135"/>
      <c r="F42" s="136"/>
      <c r="G42" s="125"/>
      <c r="H42" s="125"/>
      <c r="I42" s="125"/>
      <c r="J42" s="144"/>
      <c r="K42" s="117"/>
      <c r="L42" s="127" t="str">
        <f t="shared" si="0"/>
        <v xml:space="preserve"> </v>
      </c>
      <c r="M42" s="128" t="str">
        <f t="shared" si="1"/>
        <v xml:space="preserve"> </v>
      </c>
      <c r="N42" s="129" t="str">
        <f t="shared" si="2"/>
        <v xml:space="preserve"> </v>
      </c>
      <c r="O42" s="1"/>
      <c r="P42" s="185" t="s">
        <v>35</v>
      </c>
      <c r="Q42" s="162">
        <f t="shared" ref="Q42:R42" si="15">(Q34*100/Q$36)/100</f>
        <v>0.48148148148148145</v>
      </c>
      <c r="R42" s="164">
        <f t="shared" si="15"/>
        <v>0.62962962962962965</v>
      </c>
      <c r="S42" s="117"/>
      <c r="T42" s="1"/>
      <c r="U42" s="1"/>
      <c r="V42" s="117"/>
      <c r="W42" s="117"/>
      <c r="X42" s="1"/>
      <c r="Y42" s="1"/>
      <c r="Z42" s="1"/>
      <c r="AA42" s="1"/>
      <c r="AB42" s="1"/>
      <c r="AC42" s="1"/>
      <c r="AD42" s="6"/>
    </row>
    <row r="43" spans="1:30" ht="24" customHeight="1">
      <c r="A43" s="108"/>
      <c r="B43" s="121">
        <v>30</v>
      </c>
      <c r="C43" s="122"/>
      <c r="D43" s="123"/>
      <c r="E43" s="124"/>
      <c r="F43" s="125"/>
      <c r="G43" s="125"/>
      <c r="H43" s="143"/>
      <c r="I43" s="125"/>
      <c r="J43" s="126"/>
      <c r="K43" s="117"/>
      <c r="L43" s="127" t="str">
        <f t="shared" si="0"/>
        <v xml:space="preserve"> </v>
      </c>
      <c r="M43" s="128" t="str">
        <f t="shared" si="1"/>
        <v xml:space="preserve"> </v>
      </c>
      <c r="N43" s="129" t="str">
        <f t="shared" si="2"/>
        <v xml:space="preserve"> </v>
      </c>
      <c r="O43" s="1"/>
      <c r="P43" s="140" t="s">
        <v>36</v>
      </c>
      <c r="Q43" s="167">
        <f t="shared" ref="Q43:R43" si="16">(Q35*100/Q$36)/100</f>
        <v>0.1111111111111111</v>
      </c>
      <c r="R43" s="169">
        <f t="shared" si="16"/>
        <v>0</v>
      </c>
      <c r="S43" s="117"/>
      <c r="T43" s="1"/>
      <c r="U43" s="1"/>
      <c r="V43" s="117"/>
      <c r="W43" s="117"/>
      <c r="X43" s="1"/>
      <c r="Y43" s="1"/>
      <c r="Z43" s="1"/>
      <c r="AA43" s="1"/>
      <c r="AB43" s="1"/>
      <c r="AC43" s="1"/>
      <c r="AD43" s="6"/>
    </row>
    <row r="44" spans="1:30" ht="24" customHeight="1">
      <c r="A44" s="108"/>
      <c r="B44" s="132">
        <v>31</v>
      </c>
      <c r="C44" s="186"/>
      <c r="D44" s="187"/>
      <c r="E44" s="188"/>
      <c r="F44" s="189"/>
      <c r="G44" s="189"/>
      <c r="H44" s="189"/>
      <c r="I44" s="189"/>
      <c r="J44" s="190"/>
      <c r="K44" s="117"/>
      <c r="L44" s="127" t="str">
        <f t="shared" si="0"/>
        <v xml:space="preserve"> </v>
      </c>
      <c r="M44" s="128" t="str">
        <f t="shared" si="1"/>
        <v xml:space="preserve"> </v>
      </c>
      <c r="N44" s="129" t="str">
        <f t="shared" si="2"/>
        <v xml:space="preserve"> </v>
      </c>
      <c r="O44" s="117"/>
      <c r="P44" s="145" t="s">
        <v>26</v>
      </c>
      <c r="Q44" s="170">
        <f t="shared" ref="Q44:R44" si="17">SUM(Q40:Q43)</f>
        <v>1</v>
      </c>
      <c r="R44" s="172">
        <f t="shared" si="17"/>
        <v>1</v>
      </c>
      <c r="S44" s="117"/>
      <c r="T44" s="1"/>
      <c r="U44" s="1"/>
      <c r="V44" s="117"/>
      <c r="W44" s="117"/>
      <c r="X44" s="1"/>
      <c r="Y44" s="1"/>
      <c r="Z44" s="1"/>
      <c r="AA44" s="1"/>
      <c r="AB44" s="1"/>
      <c r="AC44" s="1"/>
      <c r="AD44" s="6"/>
    </row>
    <row r="45" spans="1:30" ht="24" customHeight="1">
      <c r="A45" s="108"/>
      <c r="B45" s="121">
        <v>32</v>
      </c>
      <c r="C45" s="191"/>
      <c r="D45" s="192"/>
      <c r="E45" s="193"/>
      <c r="F45" s="189"/>
      <c r="G45" s="189"/>
      <c r="H45" s="189"/>
      <c r="I45" s="189"/>
      <c r="J45" s="190"/>
      <c r="K45" s="117"/>
      <c r="L45" s="127" t="str">
        <f t="shared" si="0"/>
        <v xml:space="preserve"> </v>
      </c>
      <c r="M45" s="128" t="str">
        <f t="shared" si="1"/>
        <v xml:space="preserve"> </v>
      </c>
      <c r="N45" s="129" t="str">
        <f t="shared" si="2"/>
        <v xml:space="preserve"> </v>
      </c>
      <c r="O45" s="117"/>
      <c r="P45" s="1"/>
      <c r="Q45" s="1"/>
      <c r="R45" s="1"/>
      <c r="S45" s="117"/>
      <c r="T45" s="1"/>
      <c r="U45" s="1"/>
      <c r="V45" s="117"/>
      <c r="W45" s="117"/>
      <c r="X45" s="1"/>
      <c r="Y45" s="1"/>
      <c r="Z45" s="1"/>
      <c r="AA45" s="1"/>
      <c r="AB45" s="1"/>
      <c r="AC45" s="1"/>
      <c r="AD45" s="6"/>
    </row>
    <row r="46" spans="1:30" ht="24" customHeight="1">
      <c r="A46" s="108"/>
      <c r="B46" s="132">
        <v>33</v>
      </c>
      <c r="C46" s="186"/>
      <c r="D46" s="187"/>
      <c r="E46" s="188"/>
      <c r="F46" s="189"/>
      <c r="G46" s="189"/>
      <c r="H46" s="189"/>
      <c r="I46" s="189"/>
      <c r="J46" s="190"/>
      <c r="K46" s="117"/>
      <c r="L46" s="127" t="str">
        <f t="shared" si="0"/>
        <v xml:space="preserve"> </v>
      </c>
      <c r="M46" s="128" t="str">
        <f t="shared" si="1"/>
        <v xml:space="preserve"> </v>
      </c>
      <c r="N46" s="129" t="str">
        <f t="shared" si="2"/>
        <v xml:space="preserve"> </v>
      </c>
      <c r="O46" s="117"/>
      <c r="P46" s="396" t="s">
        <v>93</v>
      </c>
      <c r="Q46" s="383"/>
      <c r="R46" s="384"/>
      <c r="S46" s="117"/>
      <c r="T46" s="117"/>
      <c r="U46" s="117"/>
      <c r="V46" s="117"/>
      <c r="W46" s="117"/>
      <c r="X46" s="1"/>
      <c r="Y46" s="1"/>
      <c r="Z46" s="1"/>
      <c r="AA46" s="1"/>
      <c r="AB46" s="1"/>
      <c r="AC46" s="1"/>
      <c r="AD46" s="6"/>
    </row>
    <row r="47" spans="1:30" ht="24" customHeight="1">
      <c r="A47" s="108"/>
      <c r="B47" s="121">
        <v>34</v>
      </c>
      <c r="C47" s="191"/>
      <c r="D47" s="192"/>
      <c r="E47" s="193"/>
      <c r="F47" s="189"/>
      <c r="G47" s="189"/>
      <c r="H47" s="189"/>
      <c r="I47" s="189"/>
      <c r="J47" s="190"/>
      <c r="K47" s="117"/>
      <c r="L47" s="127" t="str">
        <f t="shared" si="0"/>
        <v xml:space="preserve"> </v>
      </c>
      <c r="M47" s="128" t="str">
        <f t="shared" si="1"/>
        <v xml:space="preserve"> </v>
      </c>
      <c r="N47" s="129" t="str">
        <f t="shared" si="2"/>
        <v xml:space="preserve"> </v>
      </c>
      <c r="O47" s="117"/>
      <c r="P47" s="402" t="s">
        <v>16</v>
      </c>
      <c r="Q47" s="404" t="s">
        <v>94</v>
      </c>
      <c r="R47" s="405"/>
      <c r="S47" s="117"/>
      <c r="T47" s="117"/>
      <c r="U47" s="117"/>
      <c r="V47" s="117"/>
      <c r="W47" s="117"/>
      <c r="X47" s="1"/>
      <c r="Y47" s="1"/>
      <c r="Z47" s="1"/>
      <c r="AA47" s="1"/>
      <c r="AB47" s="1"/>
      <c r="AC47" s="1"/>
      <c r="AD47" s="6"/>
    </row>
    <row r="48" spans="1:30" ht="24" customHeight="1">
      <c r="A48" s="108"/>
      <c r="B48" s="132">
        <v>35</v>
      </c>
      <c r="C48" s="186"/>
      <c r="D48" s="194"/>
      <c r="E48" s="188"/>
      <c r="F48" s="189"/>
      <c r="G48" s="189"/>
      <c r="H48" s="189"/>
      <c r="I48" s="189"/>
      <c r="J48" s="190"/>
      <c r="K48" s="117"/>
      <c r="L48" s="127" t="str">
        <f t="shared" si="0"/>
        <v xml:space="preserve"> </v>
      </c>
      <c r="M48" s="128" t="str">
        <f t="shared" si="1"/>
        <v xml:space="preserve"> </v>
      </c>
      <c r="N48" s="129" t="str">
        <f t="shared" si="2"/>
        <v xml:space="preserve"> </v>
      </c>
      <c r="O48" s="117"/>
      <c r="P48" s="403"/>
      <c r="Q48" s="406"/>
      <c r="R48" s="407"/>
      <c r="S48" s="117"/>
      <c r="T48" s="117"/>
      <c r="U48" s="117"/>
      <c r="V48" s="117"/>
      <c r="W48" s="117"/>
      <c r="X48" s="1"/>
      <c r="Y48" s="1"/>
      <c r="Z48" s="1"/>
      <c r="AA48" s="1"/>
      <c r="AB48" s="1"/>
      <c r="AC48" s="1"/>
      <c r="AD48" s="6"/>
    </row>
    <row r="49" spans="1:30" ht="24" customHeight="1">
      <c r="A49" s="108"/>
      <c r="B49" s="121">
        <v>36</v>
      </c>
      <c r="C49" s="191"/>
      <c r="D49" s="192"/>
      <c r="E49" s="193"/>
      <c r="F49" s="189"/>
      <c r="G49" s="189"/>
      <c r="H49" s="189"/>
      <c r="I49" s="189"/>
      <c r="J49" s="190"/>
      <c r="K49" s="117"/>
      <c r="L49" s="127" t="str">
        <f t="shared" si="0"/>
        <v xml:space="preserve"> </v>
      </c>
      <c r="M49" s="128" t="str">
        <f t="shared" si="1"/>
        <v xml:space="preserve"> </v>
      </c>
      <c r="N49" s="129" t="str">
        <f t="shared" si="2"/>
        <v xml:space="preserve"> </v>
      </c>
      <c r="O49" s="117"/>
      <c r="P49" s="361" t="s">
        <v>22</v>
      </c>
      <c r="Q49" s="435">
        <f>COUNTIFS($N$14:$N$61,"&gt;=0",$N$14:$N$61,"&lt;0,99")</f>
        <v>2</v>
      </c>
      <c r="R49" s="436"/>
      <c r="S49" s="117"/>
      <c r="T49" s="117"/>
      <c r="U49" s="117"/>
      <c r="V49" s="117"/>
      <c r="W49" s="117"/>
      <c r="X49" s="1"/>
      <c r="Y49" s="1"/>
      <c r="Z49" s="1"/>
      <c r="AA49" s="1"/>
      <c r="AB49" s="1"/>
      <c r="AC49" s="1"/>
      <c r="AD49" s="6"/>
    </row>
    <row r="50" spans="1:30" ht="24" customHeight="1">
      <c r="A50" s="108"/>
      <c r="B50" s="132">
        <v>37</v>
      </c>
      <c r="C50" s="195"/>
      <c r="D50" s="196"/>
      <c r="E50" s="188"/>
      <c r="F50" s="188"/>
      <c r="G50" s="188"/>
      <c r="H50" s="188"/>
      <c r="I50" s="188"/>
      <c r="J50" s="197"/>
      <c r="K50" s="117"/>
      <c r="L50" s="127" t="str">
        <f t="shared" si="0"/>
        <v xml:space="preserve"> </v>
      </c>
      <c r="M50" s="128" t="str">
        <f t="shared" si="1"/>
        <v xml:space="preserve"> </v>
      </c>
      <c r="N50" s="129" t="str">
        <f t="shared" si="2"/>
        <v xml:space="preserve"> </v>
      </c>
      <c r="O50" s="117"/>
      <c r="P50" s="198" t="s">
        <v>23</v>
      </c>
      <c r="Q50" s="409">
        <f>COUNTIFS($N$14:$N$61,"&gt;=1",$N$14:$N$61,"&lt;1,99")</f>
        <v>12</v>
      </c>
      <c r="R50" s="381"/>
      <c r="S50" s="117"/>
      <c r="T50" s="117"/>
      <c r="U50" s="117"/>
      <c r="V50" s="117"/>
      <c r="W50" s="117"/>
      <c r="X50" s="1"/>
      <c r="Y50" s="1"/>
      <c r="Z50" s="1"/>
      <c r="AA50" s="1"/>
      <c r="AB50" s="1"/>
      <c r="AC50" s="1"/>
      <c r="AD50" s="6"/>
    </row>
    <row r="51" spans="1:30" ht="24" customHeight="1">
      <c r="A51" s="108"/>
      <c r="B51" s="121">
        <v>38</v>
      </c>
      <c r="C51" s="199"/>
      <c r="D51" s="200"/>
      <c r="E51" s="193"/>
      <c r="F51" s="188"/>
      <c r="G51" s="188"/>
      <c r="H51" s="188"/>
      <c r="I51" s="188"/>
      <c r="J51" s="197"/>
      <c r="K51" s="117"/>
      <c r="L51" s="127" t="str">
        <f t="shared" si="0"/>
        <v xml:space="preserve"> </v>
      </c>
      <c r="M51" s="128" t="str">
        <f t="shared" si="1"/>
        <v xml:space="preserve"> </v>
      </c>
      <c r="N51" s="129" t="str">
        <f t="shared" si="2"/>
        <v xml:space="preserve"> </v>
      </c>
      <c r="O51" s="117"/>
      <c r="P51" s="201" t="s">
        <v>24</v>
      </c>
      <c r="Q51" s="410">
        <f>COUNTIFS($N$14:$N$61,"&gt;=2",$N$14:$N$61,"&lt;2,99")</f>
        <v>13</v>
      </c>
      <c r="R51" s="381"/>
      <c r="S51" s="117"/>
      <c r="T51" s="117"/>
      <c r="U51" s="117"/>
      <c r="V51" s="117"/>
      <c r="W51" s="117"/>
      <c r="X51" s="1"/>
      <c r="Y51" s="1"/>
      <c r="Z51" s="1"/>
      <c r="AA51" s="1"/>
      <c r="AB51" s="1"/>
      <c r="AC51" s="1"/>
      <c r="AD51" s="6"/>
    </row>
    <row r="52" spans="1:30" ht="24" customHeight="1">
      <c r="A52" s="108"/>
      <c r="B52" s="132">
        <v>39</v>
      </c>
      <c r="C52" s="195"/>
      <c r="D52" s="196"/>
      <c r="E52" s="189"/>
      <c r="F52" s="188"/>
      <c r="G52" s="188"/>
      <c r="H52" s="188"/>
      <c r="I52" s="188"/>
      <c r="J52" s="197"/>
      <c r="K52" s="117"/>
      <c r="L52" s="127" t="str">
        <f t="shared" si="0"/>
        <v xml:space="preserve"> </v>
      </c>
      <c r="M52" s="128" t="str">
        <f t="shared" si="1"/>
        <v xml:space="preserve"> </v>
      </c>
      <c r="N52" s="129" t="str">
        <f t="shared" si="2"/>
        <v xml:space="preserve"> </v>
      </c>
      <c r="O52" s="117"/>
      <c r="P52" s="202" t="s">
        <v>25</v>
      </c>
      <c r="Q52" s="411">
        <f>COUNTIF($N$14:$N$61,"3")</f>
        <v>0</v>
      </c>
      <c r="R52" s="381"/>
      <c r="S52" s="117"/>
      <c r="T52" s="117"/>
      <c r="U52" s="117"/>
      <c r="V52" s="117"/>
      <c r="W52" s="117"/>
      <c r="X52" s="1"/>
      <c r="Y52" s="1"/>
      <c r="Z52" s="1"/>
      <c r="AA52" s="1"/>
      <c r="AB52" s="1"/>
      <c r="AC52" s="1"/>
      <c r="AD52" s="6"/>
    </row>
    <row r="53" spans="1:30" ht="24" customHeight="1">
      <c r="A53" s="108"/>
      <c r="B53" s="121">
        <v>40</v>
      </c>
      <c r="C53" s="199"/>
      <c r="D53" s="200"/>
      <c r="E53" s="193"/>
      <c r="F53" s="188"/>
      <c r="G53" s="188"/>
      <c r="H53" s="188"/>
      <c r="I53" s="188"/>
      <c r="J53" s="197"/>
      <c r="K53" s="117"/>
      <c r="L53" s="127" t="str">
        <f t="shared" si="0"/>
        <v xml:space="preserve"> </v>
      </c>
      <c r="M53" s="128" t="str">
        <f t="shared" si="1"/>
        <v xml:space="preserve"> </v>
      </c>
      <c r="N53" s="129" t="str">
        <f t="shared" si="2"/>
        <v xml:space="preserve"> </v>
      </c>
      <c r="O53" s="117"/>
      <c r="P53" s="145" t="s">
        <v>26</v>
      </c>
      <c r="Q53" s="412">
        <f>SUM(Q49:R52)</f>
        <v>27</v>
      </c>
      <c r="R53" s="401"/>
      <c r="S53" s="117"/>
      <c r="T53" s="117"/>
      <c r="U53" s="117"/>
      <c r="V53" s="117"/>
      <c r="W53" s="117"/>
      <c r="X53" s="1"/>
      <c r="Y53" s="1"/>
      <c r="Z53" s="1"/>
      <c r="AA53" s="1"/>
      <c r="AB53" s="1"/>
      <c r="AC53" s="1"/>
      <c r="AD53" s="6"/>
    </row>
    <row r="54" spans="1:30" ht="24" customHeight="1">
      <c r="A54" s="108"/>
      <c r="B54" s="132">
        <v>41</v>
      </c>
      <c r="C54" s="195"/>
      <c r="D54" s="196"/>
      <c r="E54" s="188"/>
      <c r="F54" s="188"/>
      <c r="G54" s="188"/>
      <c r="H54" s="188"/>
      <c r="I54" s="188"/>
      <c r="J54" s="197"/>
      <c r="K54" s="117"/>
      <c r="L54" s="127" t="str">
        <f t="shared" si="0"/>
        <v xml:space="preserve"> </v>
      </c>
      <c r="M54" s="128" t="str">
        <f t="shared" si="1"/>
        <v xml:space="preserve"> </v>
      </c>
      <c r="N54" s="129" t="str">
        <f t="shared" si="2"/>
        <v xml:space="preserve"> </v>
      </c>
      <c r="O54" s="117"/>
      <c r="P54" s="396" t="s">
        <v>95</v>
      </c>
      <c r="Q54" s="383"/>
      <c r="R54" s="384"/>
      <c r="S54" s="117"/>
      <c r="T54" s="117"/>
      <c r="U54" s="117"/>
      <c r="V54" s="117"/>
      <c r="W54" s="117"/>
      <c r="X54" s="1"/>
      <c r="Y54" s="1"/>
      <c r="Z54" s="1"/>
      <c r="AA54" s="1"/>
      <c r="AB54" s="1"/>
      <c r="AC54" s="1"/>
      <c r="AD54" s="6"/>
    </row>
    <row r="55" spans="1:30" ht="24" customHeight="1">
      <c r="A55" s="108"/>
      <c r="B55" s="121">
        <v>42</v>
      </c>
      <c r="C55" s="199"/>
      <c r="D55" s="200"/>
      <c r="E55" s="193"/>
      <c r="F55" s="188"/>
      <c r="G55" s="188"/>
      <c r="H55" s="188"/>
      <c r="I55" s="188"/>
      <c r="J55" s="197"/>
      <c r="K55" s="117"/>
      <c r="L55" s="127" t="str">
        <f t="shared" si="0"/>
        <v xml:space="preserve"> </v>
      </c>
      <c r="M55" s="128" t="str">
        <f t="shared" si="1"/>
        <v xml:space="preserve"> </v>
      </c>
      <c r="N55" s="129" t="str">
        <f t="shared" si="2"/>
        <v xml:space="preserve"> </v>
      </c>
      <c r="O55" s="117"/>
      <c r="P55" s="402" t="s">
        <v>16</v>
      </c>
      <c r="Q55" s="404" t="s">
        <v>96</v>
      </c>
      <c r="R55" s="405"/>
      <c r="S55" s="117"/>
      <c r="T55" s="117"/>
      <c r="U55" s="117"/>
      <c r="V55" s="117"/>
      <c r="W55" s="117"/>
      <c r="X55" s="1"/>
      <c r="Y55" s="1"/>
      <c r="Z55" s="1"/>
      <c r="AA55" s="1"/>
      <c r="AB55" s="1"/>
      <c r="AC55" s="1"/>
      <c r="AD55" s="6"/>
    </row>
    <row r="56" spans="1:30" ht="24" customHeight="1">
      <c r="A56" s="108"/>
      <c r="B56" s="132">
        <v>43</v>
      </c>
      <c r="C56" s="195"/>
      <c r="D56" s="196"/>
      <c r="E56" s="188"/>
      <c r="F56" s="188"/>
      <c r="G56" s="188"/>
      <c r="H56" s="188"/>
      <c r="I56" s="188"/>
      <c r="J56" s="197"/>
      <c r="K56" s="117"/>
      <c r="L56" s="127" t="str">
        <f t="shared" si="0"/>
        <v xml:space="preserve"> </v>
      </c>
      <c r="M56" s="128" t="str">
        <f t="shared" si="1"/>
        <v xml:space="preserve"> </v>
      </c>
      <c r="N56" s="129" t="str">
        <f t="shared" si="2"/>
        <v xml:space="preserve"> </v>
      </c>
      <c r="O56" s="117"/>
      <c r="P56" s="403"/>
      <c r="Q56" s="406"/>
      <c r="R56" s="407"/>
      <c r="S56" s="117"/>
      <c r="T56" s="117"/>
      <c r="U56" s="117"/>
      <c r="V56" s="117"/>
      <c r="W56" s="117"/>
      <c r="X56" s="1"/>
      <c r="Y56" s="1"/>
      <c r="Z56" s="1"/>
      <c r="AA56" s="1"/>
      <c r="AB56" s="1"/>
      <c r="AC56" s="1"/>
      <c r="AD56" s="6"/>
    </row>
    <row r="57" spans="1:30" ht="24" customHeight="1">
      <c r="A57" s="108"/>
      <c r="B57" s="121">
        <v>44</v>
      </c>
      <c r="C57" s="203"/>
      <c r="D57" s="204"/>
      <c r="E57" s="205"/>
      <c r="F57" s="189"/>
      <c r="G57" s="189"/>
      <c r="H57" s="189"/>
      <c r="I57" s="189"/>
      <c r="J57" s="190"/>
      <c r="K57" s="117"/>
      <c r="L57" s="127" t="str">
        <f t="shared" si="0"/>
        <v xml:space="preserve"> </v>
      </c>
      <c r="M57" s="128" t="str">
        <f t="shared" si="1"/>
        <v xml:space="preserve"> </v>
      </c>
      <c r="N57" s="129" t="str">
        <f t="shared" si="2"/>
        <v xml:space="preserve"> </v>
      </c>
      <c r="O57" s="117"/>
      <c r="P57" s="206" t="s">
        <v>33</v>
      </c>
      <c r="Q57" s="414">
        <f t="shared" ref="Q57:Q60" si="18">(Q49*100/$Q$53)/100</f>
        <v>7.407407407407407E-2</v>
      </c>
      <c r="R57" s="415"/>
      <c r="S57" s="117"/>
      <c r="T57" s="117"/>
      <c r="U57" s="117"/>
      <c r="V57" s="117"/>
      <c r="W57" s="117"/>
      <c r="X57" s="1"/>
      <c r="Y57" s="1"/>
      <c r="Z57" s="1"/>
      <c r="AA57" s="1"/>
      <c r="AB57" s="1"/>
      <c r="AC57" s="1"/>
      <c r="AD57" s="6"/>
    </row>
    <row r="58" spans="1:30" ht="24" customHeight="1">
      <c r="A58" s="108"/>
      <c r="B58" s="132">
        <v>45</v>
      </c>
      <c r="C58" s="207"/>
      <c r="D58" s="208"/>
      <c r="E58" s="189"/>
      <c r="F58" s="189"/>
      <c r="G58" s="189"/>
      <c r="H58" s="189"/>
      <c r="I58" s="189"/>
      <c r="J58" s="190"/>
      <c r="K58" s="117"/>
      <c r="L58" s="127" t="str">
        <f t="shared" si="0"/>
        <v xml:space="preserve"> </v>
      </c>
      <c r="M58" s="128" t="str">
        <f t="shared" si="1"/>
        <v xml:space="preserve"> </v>
      </c>
      <c r="N58" s="129" t="str">
        <f t="shared" si="2"/>
        <v xml:space="preserve"> </v>
      </c>
      <c r="O58" s="117"/>
      <c r="P58" s="130" t="s">
        <v>34</v>
      </c>
      <c r="Q58" s="416">
        <f t="shared" si="18"/>
        <v>0.44444444444444442</v>
      </c>
      <c r="R58" s="381"/>
      <c r="S58" s="117"/>
      <c r="T58" s="117"/>
      <c r="U58" s="117"/>
      <c r="V58" s="117"/>
      <c r="W58" s="117"/>
      <c r="X58" s="1"/>
      <c r="Y58" s="1"/>
      <c r="Z58" s="1"/>
      <c r="AA58" s="1"/>
      <c r="AB58" s="1"/>
      <c r="AC58" s="1"/>
      <c r="AD58" s="6"/>
    </row>
    <row r="59" spans="1:30" ht="24" customHeight="1">
      <c r="A59" s="108"/>
      <c r="B59" s="121">
        <v>46</v>
      </c>
      <c r="C59" s="203"/>
      <c r="D59" s="204"/>
      <c r="E59" s="205"/>
      <c r="F59" s="189"/>
      <c r="G59" s="189"/>
      <c r="H59" s="189"/>
      <c r="I59" s="189"/>
      <c r="J59" s="190"/>
      <c r="K59" s="117"/>
      <c r="L59" s="127" t="str">
        <f t="shared" si="0"/>
        <v xml:space="preserve"> </v>
      </c>
      <c r="M59" s="128" t="str">
        <f t="shared" si="1"/>
        <v xml:space="preserve"> </v>
      </c>
      <c r="N59" s="129" t="str">
        <f t="shared" si="2"/>
        <v xml:space="preserve"> </v>
      </c>
      <c r="O59" s="1"/>
      <c r="P59" s="185" t="s">
        <v>35</v>
      </c>
      <c r="Q59" s="398">
        <f t="shared" si="18"/>
        <v>0.48148148148148145</v>
      </c>
      <c r="R59" s="381"/>
      <c r="S59" s="79"/>
      <c r="T59" s="79"/>
      <c r="U59" s="79"/>
      <c r="V59" s="79"/>
      <c r="W59" s="79"/>
      <c r="X59" s="1"/>
      <c r="Y59" s="1"/>
      <c r="Z59" s="1"/>
      <c r="AA59" s="1"/>
      <c r="AB59" s="1"/>
      <c r="AC59" s="1"/>
      <c r="AD59" s="6"/>
    </row>
    <row r="60" spans="1:30" ht="24" customHeight="1">
      <c r="A60" s="108"/>
      <c r="B60" s="209">
        <v>47</v>
      </c>
      <c r="C60" s="207"/>
      <c r="D60" s="208"/>
      <c r="E60" s="189"/>
      <c r="F60" s="189"/>
      <c r="G60" s="189"/>
      <c r="H60" s="189"/>
      <c r="I60" s="189"/>
      <c r="J60" s="190"/>
      <c r="K60" s="117"/>
      <c r="L60" s="127" t="str">
        <f t="shared" si="0"/>
        <v xml:space="preserve"> </v>
      </c>
      <c r="M60" s="128" t="str">
        <f t="shared" si="1"/>
        <v xml:space="preserve"> </v>
      </c>
      <c r="N60" s="129" t="str">
        <f t="shared" si="2"/>
        <v xml:space="preserve"> </v>
      </c>
      <c r="O60" s="1"/>
      <c r="P60" s="140" t="s">
        <v>36</v>
      </c>
      <c r="Q60" s="399">
        <f t="shared" si="18"/>
        <v>0</v>
      </c>
      <c r="R60" s="381"/>
      <c r="S60" s="79"/>
      <c r="T60" s="79"/>
      <c r="U60" s="79"/>
      <c r="V60" s="79"/>
      <c r="W60" s="79"/>
      <c r="X60" s="1"/>
      <c r="Y60" s="1"/>
      <c r="Z60" s="1"/>
      <c r="AA60" s="1"/>
      <c r="AB60" s="1"/>
      <c r="AC60" s="1"/>
      <c r="AD60" s="6"/>
    </row>
    <row r="61" spans="1:30" ht="24" customHeight="1">
      <c r="A61" s="108"/>
      <c r="B61" s="210">
        <v>48</v>
      </c>
      <c r="C61" s="211"/>
      <c r="D61" s="212"/>
      <c r="E61" s="213"/>
      <c r="F61" s="214"/>
      <c r="G61" s="214"/>
      <c r="H61" s="214"/>
      <c r="I61" s="214"/>
      <c r="J61" s="215"/>
      <c r="K61" s="117"/>
      <c r="L61" s="216" t="str">
        <f t="shared" si="0"/>
        <v xml:space="preserve"> </v>
      </c>
      <c r="M61" s="217" t="str">
        <f t="shared" si="1"/>
        <v xml:space="preserve"> </v>
      </c>
      <c r="N61" s="218" t="str">
        <f t="shared" si="2"/>
        <v xml:space="preserve"> </v>
      </c>
      <c r="O61" s="1"/>
      <c r="P61" s="145" t="s">
        <v>26</v>
      </c>
      <c r="Q61" s="400">
        <f>SUM(Q57:R60)</f>
        <v>1</v>
      </c>
      <c r="R61" s="401"/>
      <c r="S61" s="79"/>
      <c r="T61" s="79"/>
      <c r="U61" s="79"/>
      <c r="V61" s="79"/>
      <c r="W61" s="79"/>
      <c r="X61" s="1"/>
      <c r="Y61" s="1"/>
      <c r="Z61" s="1"/>
      <c r="AA61" s="1"/>
      <c r="AB61" s="1"/>
      <c r="AC61" s="1"/>
      <c r="AD61" s="6"/>
    </row>
    <row r="62" spans="1:30" ht="31.5" customHeight="1">
      <c r="A62" s="219"/>
      <c r="B62" s="68"/>
      <c r="S62" s="73"/>
      <c r="T62" s="73"/>
      <c r="U62" s="73"/>
      <c r="V62" s="73"/>
      <c r="W62" s="73"/>
      <c r="AD62" s="75"/>
    </row>
    <row r="63" spans="1:30" ht="32.25" customHeight="1">
      <c r="A63" s="42"/>
      <c r="B63" s="393" t="s">
        <v>60</v>
      </c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4"/>
      <c r="P63" s="393" t="s">
        <v>97</v>
      </c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4"/>
    </row>
    <row r="64" spans="1:30" ht="34.5" customHeight="1">
      <c r="A64" s="219"/>
      <c r="B64" s="68"/>
      <c r="O64" s="219"/>
      <c r="P64" s="73"/>
      <c r="Q64" s="73"/>
      <c r="R64" s="73"/>
      <c r="S64" s="73"/>
      <c r="T64" s="73"/>
      <c r="U64" s="73"/>
      <c r="V64" s="73"/>
      <c r="W64" s="73"/>
      <c r="AD64" s="75"/>
    </row>
    <row r="65" spans="1:30" ht="15.75" customHeight="1" thickBot="1">
      <c r="A65" s="219"/>
      <c r="B65" s="68"/>
      <c r="L65" s="404" t="s">
        <v>98</v>
      </c>
      <c r="M65" s="405"/>
      <c r="N65" s="402" t="s">
        <v>61</v>
      </c>
      <c r="O65" s="219"/>
      <c r="P65" s="396" t="s">
        <v>53</v>
      </c>
      <c r="Q65" s="383"/>
      <c r="R65" s="383"/>
      <c r="S65" s="383"/>
      <c r="T65" s="383"/>
      <c r="U65" s="384"/>
      <c r="V65" s="73"/>
      <c r="W65" s="73"/>
      <c r="AD65" s="75"/>
    </row>
    <row r="66" spans="1:30" ht="15.75" customHeight="1" thickBot="1">
      <c r="A66" s="219"/>
      <c r="B66" s="68"/>
      <c r="L66" s="437"/>
      <c r="M66" s="438"/>
      <c r="N66" s="425"/>
      <c r="O66" s="219"/>
      <c r="P66" s="397" t="s">
        <v>99</v>
      </c>
      <c r="Q66" s="383"/>
      <c r="R66" s="383"/>
      <c r="S66" s="383"/>
      <c r="T66" s="383"/>
      <c r="U66" s="384"/>
      <c r="V66" s="73"/>
      <c r="W66" s="73"/>
      <c r="AD66" s="75"/>
    </row>
    <row r="67" spans="1:30" s="357" customFormat="1" ht="43" thickBot="1">
      <c r="A67" s="354"/>
      <c r="B67" s="355" t="s">
        <v>57</v>
      </c>
      <c r="C67" s="356" t="s">
        <v>58</v>
      </c>
      <c r="D67" s="356" t="s">
        <v>59</v>
      </c>
      <c r="E67" s="356" t="s">
        <v>60</v>
      </c>
      <c r="G67" s="106" t="s">
        <v>17</v>
      </c>
      <c r="H67" s="91" t="s">
        <v>18</v>
      </c>
      <c r="I67" s="92" t="s">
        <v>19</v>
      </c>
      <c r="J67" s="92" t="s">
        <v>20</v>
      </c>
      <c r="K67" s="107" t="s">
        <v>21</v>
      </c>
      <c r="L67" s="365" t="s">
        <v>54</v>
      </c>
      <c r="M67" s="366" t="s">
        <v>55</v>
      </c>
      <c r="N67" s="438"/>
      <c r="O67" s="358"/>
      <c r="P67" s="105" t="s">
        <v>16</v>
      </c>
      <c r="Q67" s="97" t="s">
        <v>17</v>
      </c>
      <c r="R67" s="223" t="s">
        <v>18</v>
      </c>
      <c r="S67" s="224" t="s">
        <v>19</v>
      </c>
      <c r="T67" s="224" t="s">
        <v>20</v>
      </c>
      <c r="U67" s="100" t="s">
        <v>21</v>
      </c>
      <c r="AD67" s="359"/>
    </row>
    <row r="68" spans="1:30" ht="25.5" customHeight="1">
      <c r="A68" s="44"/>
      <c r="B68" s="225">
        <v>1</v>
      </c>
      <c r="C68" s="352">
        <v>1028886197</v>
      </c>
      <c r="D68" s="353" t="s">
        <v>76</v>
      </c>
      <c r="E68" s="353" t="s">
        <v>77</v>
      </c>
      <c r="G68" s="143">
        <f>VLOOKUP($C68,$C$14:$N$40,4,FALSE)</f>
        <v>0</v>
      </c>
      <c r="H68" s="143">
        <f>VLOOKUP($C68,$C$14:$N$40,5,FALSE)</f>
        <v>1</v>
      </c>
      <c r="I68" s="143">
        <f>VLOOKUP($C68,$C$14:$N$40,6,FALSE)</f>
        <v>1</v>
      </c>
      <c r="J68" s="143">
        <f>VLOOKUP($C68,$C$14:$N$40,7,FALSE)</f>
        <v>0</v>
      </c>
      <c r="K68" s="143">
        <f>VLOOKUP($C68,$C$14:$N$40,8,FALSE)</f>
        <v>0</v>
      </c>
      <c r="L68" s="143">
        <f>VLOOKUP($C68,$C$14:$N$40,9,FALSE)</f>
        <v>0</v>
      </c>
      <c r="M68" s="143">
        <f>VLOOKUP($C68,$C$14:$N$40,10,FALSE)</f>
        <v>0.5</v>
      </c>
      <c r="N68" s="143">
        <f>VLOOKUP($C68,$C$14:$N$40,11,FALSE)</f>
        <v>0.33333333333333331</v>
      </c>
      <c r="O68" s="43"/>
      <c r="P68" s="227" t="s">
        <v>22</v>
      </c>
      <c r="Q68" s="228">
        <f t="shared" ref="Q68:U68" si="19">COUNTIF(G$68:G$87,"0")</f>
        <v>1</v>
      </c>
      <c r="R68" s="229">
        <f t="shared" si="19"/>
        <v>0</v>
      </c>
      <c r="S68" s="229">
        <f t="shared" si="19"/>
        <v>0</v>
      </c>
      <c r="T68" s="229">
        <f t="shared" si="19"/>
        <v>1</v>
      </c>
      <c r="U68" s="230">
        <f t="shared" si="19"/>
        <v>2</v>
      </c>
      <c r="V68" s="79"/>
      <c r="W68" s="79"/>
      <c r="X68" s="1"/>
      <c r="Y68" s="1"/>
      <c r="Z68" s="1"/>
      <c r="AA68" s="1"/>
      <c r="AB68" s="1"/>
      <c r="AC68" s="1"/>
      <c r="AD68" s="6"/>
    </row>
    <row r="69" spans="1:30" ht="25.5" customHeight="1">
      <c r="A69" s="44"/>
      <c r="B69" s="231">
        <v>2</v>
      </c>
      <c r="C69" s="352">
        <v>1030619190</v>
      </c>
      <c r="D69" s="353" t="s">
        <v>66</v>
      </c>
      <c r="E69" s="353" t="s">
        <v>67</v>
      </c>
      <c r="G69" s="143">
        <f t="shared" ref="G69:G70" si="20">VLOOKUP($C69,$C$14:$N$40,4,FALSE)</f>
        <v>2</v>
      </c>
      <c r="H69" s="143">
        <f t="shared" ref="H69:H70" si="21">VLOOKUP($C69,$C$14:$N$40,5,FALSE)</f>
        <v>3</v>
      </c>
      <c r="I69" s="143">
        <f t="shared" ref="I69:I70" si="22">VLOOKUP($C69,$C$14:$N$40,6,FALSE)</f>
        <v>3</v>
      </c>
      <c r="J69" s="143">
        <f t="shared" ref="J69:J70" si="23">VLOOKUP($C69,$C$14:$N$40,7,FALSE)</f>
        <v>2</v>
      </c>
      <c r="K69" s="143">
        <f t="shared" ref="K69:K70" si="24">VLOOKUP($C69,$C$14:$N$40,8,FALSE)</f>
        <v>2</v>
      </c>
      <c r="L69" s="143">
        <f t="shared" ref="L69:L70" si="25">VLOOKUP($C69,$C$14:$N$40,9,FALSE)</f>
        <v>0</v>
      </c>
      <c r="M69" s="143">
        <f t="shared" ref="M69:M70" si="26">VLOOKUP($C69,$C$14:$N$40,10,FALSE)</f>
        <v>2.5</v>
      </c>
      <c r="N69" s="143">
        <f t="shared" ref="N69:N70" si="27">VLOOKUP($C69,$C$14:$N$40,11,FALSE)</f>
        <v>2.3333333333333335</v>
      </c>
      <c r="O69" s="43"/>
      <c r="P69" s="232" t="s">
        <v>23</v>
      </c>
      <c r="Q69" s="233">
        <f t="shared" ref="Q69:U69" si="28">COUNTIF(G$68:G$87,"1")</f>
        <v>0</v>
      </c>
      <c r="R69" s="234">
        <f t="shared" si="28"/>
        <v>1</v>
      </c>
      <c r="S69" s="234">
        <f t="shared" si="28"/>
        <v>1</v>
      </c>
      <c r="T69" s="234">
        <f t="shared" si="28"/>
        <v>0</v>
      </c>
      <c r="U69" s="235">
        <f t="shared" si="28"/>
        <v>0</v>
      </c>
      <c r="V69" s="79"/>
      <c r="W69" s="79"/>
      <c r="X69" s="1"/>
      <c r="Y69" s="1"/>
      <c r="Z69" s="1"/>
      <c r="AA69" s="1"/>
      <c r="AB69" s="1"/>
      <c r="AC69" s="1"/>
      <c r="AD69" s="6"/>
    </row>
    <row r="70" spans="1:30" ht="25.5" customHeight="1">
      <c r="A70" s="44"/>
      <c r="B70" s="231">
        <v>3</v>
      </c>
      <c r="C70" s="352">
        <v>1055128547</v>
      </c>
      <c r="D70" s="353" t="s">
        <v>90</v>
      </c>
      <c r="E70" s="353" t="s">
        <v>67</v>
      </c>
      <c r="G70" s="143">
        <f t="shared" si="20"/>
        <v>3</v>
      </c>
      <c r="H70" s="143">
        <f t="shared" si="21"/>
        <v>2</v>
      </c>
      <c r="I70" s="143">
        <f t="shared" si="22"/>
        <v>3</v>
      </c>
      <c r="J70" s="143">
        <f t="shared" si="23"/>
        <v>3</v>
      </c>
      <c r="K70" s="143">
        <f t="shared" si="24"/>
        <v>0</v>
      </c>
      <c r="L70" s="143">
        <f t="shared" si="25"/>
        <v>0</v>
      </c>
      <c r="M70" s="143">
        <f t="shared" si="26"/>
        <v>2.5</v>
      </c>
      <c r="N70" s="143">
        <f t="shared" si="27"/>
        <v>2</v>
      </c>
      <c r="O70" s="43"/>
      <c r="P70" s="243" t="s">
        <v>24</v>
      </c>
      <c r="Q70" s="244">
        <f t="shared" ref="Q70:U70" si="29">COUNTIF(G$68:G$87,"2")</f>
        <v>1</v>
      </c>
      <c r="R70" s="26">
        <f t="shared" si="29"/>
        <v>1</v>
      </c>
      <c r="S70" s="26">
        <f t="shared" si="29"/>
        <v>0</v>
      </c>
      <c r="T70" s="26">
        <f t="shared" si="29"/>
        <v>1</v>
      </c>
      <c r="U70" s="52">
        <f t="shared" si="29"/>
        <v>1</v>
      </c>
      <c r="V70" s="79"/>
      <c r="W70" s="79"/>
      <c r="X70" s="1"/>
      <c r="Y70" s="1"/>
      <c r="Z70" s="1"/>
      <c r="AA70" s="1"/>
      <c r="AB70" s="1"/>
      <c r="AC70" s="1"/>
      <c r="AD70" s="6"/>
    </row>
    <row r="71" spans="1:30">
      <c r="A71" s="44"/>
      <c r="B71" s="231">
        <v>4</v>
      </c>
      <c r="C71" s="245"/>
      <c r="D71" s="245"/>
      <c r="E71" s="246"/>
      <c r="F71" s="247"/>
      <c r="G71" s="246" t="str">
        <f t="shared" ref="G71:G87" si="30">IFERROR(VLOOKUP($C71,$C$14:$K$61,4,"FALSE"),"")</f>
        <v/>
      </c>
      <c r="H71" s="246" t="str">
        <f t="shared" ref="H71:H87" si="31">IFERROR(VLOOKUP($C71,$C$14:$K$61,5,"FALSE"),"")</f>
        <v/>
      </c>
      <c r="I71" s="246" t="str">
        <f t="shared" ref="I71:I87" si="32">IFERROR(VLOOKUP($C71,$C$14:$K$61,6,"FALSE"),"")</f>
        <v/>
      </c>
      <c r="J71" s="246" t="str">
        <f t="shared" ref="J71:J87" si="33">IFERROR(VLOOKUP($C71,$C$14:$K$61,7,"FALSE"),"")</f>
        <v/>
      </c>
      <c r="K71" s="248" t="str">
        <f t="shared" ref="K71:K87" si="34">IFERROR(VLOOKUP($C71,$C$14:$K$61,8,"FALSE"),"")</f>
        <v/>
      </c>
      <c r="L71" s="249" t="str">
        <f t="shared" ref="L71:L87" si="35">IFERROR(VLOOKUP($C71,$C$14:$N$61,10,"FALSE"),"")</f>
        <v/>
      </c>
      <c r="M71" s="250" t="str">
        <f t="shared" ref="M71:M87" si="36">IFERROR(VLOOKUP($C71,$C$14:$N$61,11,"FALSE"),"")</f>
        <v/>
      </c>
      <c r="N71" s="251" t="str">
        <f t="shared" ref="N71:N87" si="37">IFERROR(VLOOKUP($C71,$C$14:$N$61,12,"FALSE"),"")</f>
        <v/>
      </c>
      <c r="O71" s="43"/>
      <c r="P71" s="252" t="s">
        <v>25</v>
      </c>
      <c r="Q71" s="253">
        <f t="shared" ref="Q71:U71" si="38">COUNTIF(G$68:G$87,"3")</f>
        <v>1</v>
      </c>
      <c r="R71" s="28">
        <f t="shared" si="38"/>
        <v>1</v>
      </c>
      <c r="S71" s="28">
        <f t="shared" si="38"/>
        <v>2</v>
      </c>
      <c r="T71" s="28">
        <f t="shared" si="38"/>
        <v>1</v>
      </c>
      <c r="U71" s="53">
        <f t="shared" si="38"/>
        <v>0</v>
      </c>
      <c r="V71" s="79"/>
      <c r="W71" s="79"/>
      <c r="X71" s="1"/>
      <c r="Y71" s="1"/>
      <c r="Z71" s="1"/>
      <c r="AA71" s="1"/>
      <c r="AB71" s="1"/>
      <c r="AC71" s="1"/>
      <c r="AD71" s="6"/>
    </row>
    <row r="72" spans="1:30">
      <c r="A72" s="44"/>
      <c r="B72" s="231">
        <v>5</v>
      </c>
      <c r="C72" s="236"/>
      <c r="D72" s="236"/>
      <c r="E72" s="237"/>
      <c r="F72" s="7"/>
      <c r="G72" s="238" t="str">
        <f t="shared" si="30"/>
        <v/>
      </c>
      <c r="H72" s="238" t="str">
        <f t="shared" si="31"/>
        <v/>
      </c>
      <c r="I72" s="238" t="str">
        <f t="shared" si="32"/>
        <v/>
      </c>
      <c r="J72" s="238" t="str">
        <f t="shared" si="33"/>
        <v/>
      </c>
      <c r="K72" s="239" t="str">
        <f t="shared" si="34"/>
        <v/>
      </c>
      <c r="L72" s="240" t="str">
        <f t="shared" si="35"/>
        <v/>
      </c>
      <c r="M72" s="241" t="str">
        <f t="shared" si="36"/>
        <v/>
      </c>
      <c r="N72" s="242" t="str">
        <f t="shared" si="37"/>
        <v/>
      </c>
      <c r="O72" s="43"/>
      <c r="P72" s="254" t="s">
        <v>26</v>
      </c>
      <c r="Q72" s="255">
        <f t="shared" ref="Q72:U72" si="39">SUM(Q68:Q71)</f>
        <v>3</v>
      </c>
      <c r="R72" s="47">
        <f t="shared" si="39"/>
        <v>3</v>
      </c>
      <c r="S72" s="47">
        <f t="shared" si="39"/>
        <v>3</v>
      </c>
      <c r="T72" s="47">
        <f t="shared" si="39"/>
        <v>3</v>
      </c>
      <c r="U72" s="48">
        <f t="shared" si="39"/>
        <v>3</v>
      </c>
      <c r="V72" s="79"/>
      <c r="W72" s="79"/>
      <c r="X72" s="1"/>
      <c r="Y72" s="1"/>
      <c r="Z72" s="1"/>
      <c r="AA72" s="1"/>
      <c r="AB72" s="1"/>
      <c r="AC72" s="1"/>
      <c r="AD72" s="6"/>
    </row>
    <row r="73" spans="1:30">
      <c r="A73" s="44"/>
      <c r="B73" s="231">
        <v>6</v>
      </c>
      <c r="C73" s="245"/>
      <c r="D73" s="245"/>
      <c r="E73" s="246"/>
      <c r="F73" s="247"/>
      <c r="G73" s="246" t="str">
        <f t="shared" si="30"/>
        <v/>
      </c>
      <c r="H73" s="246" t="str">
        <f t="shared" si="31"/>
        <v/>
      </c>
      <c r="I73" s="246" t="str">
        <f t="shared" si="32"/>
        <v/>
      </c>
      <c r="J73" s="246" t="str">
        <f t="shared" si="33"/>
        <v/>
      </c>
      <c r="K73" s="248" t="str">
        <f t="shared" si="34"/>
        <v/>
      </c>
      <c r="L73" s="249" t="str">
        <f t="shared" si="35"/>
        <v/>
      </c>
      <c r="M73" s="250" t="str">
        <f t="shared" si="36"/>
        <v/>
      </c>
      <c r="N73" s="251" t="str">
        <f t="shared" si="37"/>
        <v/>
      </c>
      <c r="O73" s="43"/>
      <c r="P73" s="148"/>
      <c r="Q73" s="79"/>
      <c r="R73" s="79"/>
      <c r="S73" s="79"/>
      <c r="T73" s="79"/>
      <c r="U73" s="256"/>
      <c r="V73" s="79"/>
      <c r="W73" s="79"/>
      <c r="X73" s="1"/>
      <c r="Y73" s="1"/>
      <c r="Z73" s="1"/>
      <c r="AA73" s="1"/>
      <c r="AB73" s="1"/>
      <c r="AC73" s="1"/>
      <c r="AD73" s="6"/>
    </row>
    <row r="74" spans="1:30" ht="25.5" customHeight="1">
      <c r="A74" s="44"/>
      <c r="B74" s="231">
        <v>7</v>
      </c>
      <c r="C74" s="236"/>
      <c r="D74" s="236"/>
      <c r="E74" s="237"/>
      <c r="F74" s="7"/>
      <c r="G74" s="238" t="str">
        <f t="shared" si="30"/>
        <v/>
      </c>
      <c r="H74" s="238" t="str">
        <f t="shared" si="31"/>
        <v/>
      </c>
      <c r="I74" s="238" t="str">
        <f t="shared" si="32"/>
        <v/>
      </c>
      <c r="J74" s="238" t="str">
        <f t="shared" si="33"/>
        <v/>
      </c>
      <c r="K74" s="239" t="str">
        <f t="shared" si="34"/>
        <v/>
      </c>
      <c r="L74" s="240" t="str">
        <f t="shared" si="35"/>
        <v/>
      </c>
      <c r="M74" s="241" t="str">
        <f t="shared" si="36"/>
        <v/>
      </c>
      <c r="N74" s="242" t="str">
        <f t="shared" si="37"/>
        <v/>
      </c>
      <c r="O74" s="43"/>
      <c r="P74" s="397" t="s">
        <v>70</v>
      </c>
      <c r="Q74" s="383"/>
      <c r="R74" s="383"/>
      <c r="S74" s="383"/>
      <c r="T74" s="383"/>
      <c r="U74" s="384"/>
      <c r="V74" s="79"/>
      <c r="W74" s="79"/>
      <c r="X74" s="1"/>
      <c r="Y74" s="1"/>
      <c r="Z74" s="1"/>
      <c r="AA74" s="1"/>
      <c r="AB74" s="1"/>
      <c r="AC74" s="1"/>
      <c r="AD74" s="6"/>
    </row>
    <row r="75" spans="1:30" ht="25.5" customHeight="1">
      <c r="A75" s="44"/>
      <c r="B75" s="231">
        <v>8</v>
      </c>
      <c r="C75" s="245"/>
      <c r="D75" s="245"/>
      <c r="E75" s="246"/>
      <c r="F75" s="247"/>
      <c r="G75" s="246" t="str">
        <f t="shared" si="30"/>
        <v/>
      </c>
      <c r="H75" s="246" t="str">
        <f t="shared" si="31"/>
        <v/>
      </c>
      <c r="I75" s="246" t="str">
        <f t="shared" si="32"/>
        <v/>
      </c>
      <c r="J75" s="246" t="str">
        <f t="shared" si="33"/>
        <v/>
      </c>
      <c r="K75" s="248" t="str">
        <f t="shared" si="34"/>
        <v/>
      </c>
      <c r="L75" s="249" t="str">
        <f t="shared" si="35"/>
        <v/>
      </c>
      <c r="M75" s="250" t="str">
        <f t="shared" si="36"/>
        <v/>
      </c>
      <c r="N75" s="251" t="str">
        <f t="shared" si="37"/>
        <v/>
      </c>
      <c r="O75" s="43"/>
      <c r="P75" s="426" t="s">
        <v>16</v>
      </c>
      <c r="Q75" s="427" t="s">
        <v>17</v>
      </c>
      <c r="R75" s="433" t="s">
        <v>18</v>
      </c>
      <c r="S75" s="429" t="s">
        <v>19</v>
      </c>
      <c r="T75" s="429" t="s">
        <v>20</v>
      </c>
      <c r="U75" s="431" t="s">
        <v>21</v>
      </c>
      <c r="V75" s="79"/>
      <c r="W75" s="79"/>
      <c r="X75" s="1"/>
      <c r="Y75" s="1"/>
      <c r="Z75" s="1"/>
      <c r="AA75" s="1"/>
      <c r="AB75" s="1"/>
      <c r="AC75" s="1"/>
      <c r="AD75" s="6"/>
    </row>
    <row r="76" spans="1:30" ht="25.5" customHeight="1">
      <c r="A76" s="44"/>
      <c r="B76" s="231">
        <v>9</v>
      </c>
      <c r="C76" s="236"/>
      <c r="D76" s="236"/>
      <c r="E76" s="237"/>
      <c r="F76" s="7"/>
      <c r="G76" s="238" t="str">
        <f t="shared" si="30"/>
        <v/>
      </c>
      <c r="H76" s="238" t="str">
        <f t="shared" si="31"/>
        <v/>
      </c>
      <c r="I76" s="238" t="str">
        <f t="shared" si="32"/>
        <v/>
      </c>
      <c r="J76" s="238" t="str">
        <f t="shared" si="33"/>
        <v/>
      </c>
      <c r="K76" s="239" t="str">
        <f t="shared" si="34"/>
        <v/>
      </c>
      <c r="L76" s="240" t="str">
        <f t="shared" si="35"/>
        <v/>
      </c>
      <c r="M76" s="241" t="str">
        <f t="shared" si="36"/>
        <v/>
      </c>
      <c r="N76" s="242" t="str">
        <f t="shared" si="37"/>
        <v/>
      </c>
      <c r="O76" s="43"/>
      <c r="P76" s="403"/>
      <c r="Q76" s="428"/>
      <c r="R76" s="434"/>
      <c r="S76" s="430"/>
      <c r="T76" s="430"/>
      <c r="U76" s="432"/>
      <c r="V76" s="79"/>
      <c r="W76" s="79"/>
      <c r="X76" s="1"/>
      <c r="Y76" s="1"/>
      <c r="Z76" s="1"/>
      <c r="AA76" s="1"/>
      <c r="AB76" s="1"/>
      <c r="AC76" s="1"/>
      <c r="AD76" s="6"/>
    </row>
    <row r="77" spans="1:30" ht="25.5" customHeight="1">
      <c r="A77" s="44"/>
      <c r="B77" s="231">
        <v>10</v>
      </c>
      <c r="C77" s="245"/>
      <c r="D77" s="245"/>
      <c r="E77" s="246"/>
      <c r="F77" s="247"/>
      <c r="G77" s="246" t="str">
        <f t="shared" si="30"/>
        <v/>
      </c>
      <c r="H77" s="246" t="str">
        <f t="shared" si="31"/>
        <v/>
      </c>
      <c r="I77" s="246" t="str">
        <f t="shared" si="32"/>
        <v/>
      </c>
      <c r="J77" s="246" t="str">
        <f t="shared" si="33"/>
        <v/>
      </c>
      <c r="K77" s="248" t="str">
        <f t="shared" si="34"/>
        <v/>
      </c>
      <c r="L77" s="249" t="str">
        <f t="shared" si="35"/>
        <v/>
      </c>
      <c r="M77" s="250" t="str">
        <f t="shared" si="36"/>
        <v/>
      </c>
      <c r="N77" s="251" t="str">
        <f t="shared" si="37"/>
        <v/>
      </c>
      <c r="O77" s="43"/>
      <c r="P77" s="154" t="s">
        <v>33</v>
      </c>
      <c r="Q77" s="155">
        <f t="shared" ref="Q77:U77" si="40">(Q68*100/Q72)/100</f>
        <v>0.33333333333333337</v>
      </c>
      <c r="R77" s="156">
        <f t="shared" si="40"/>
        <v>0</v>
      </c>
      <c r="S77" s="156">
        <f t="shared" si="40"/>
        <v>0</v>
      </c>
      <c r="T77" s="156">
        <f t="shared" si="40"/>
        <v>0.33333333333333337</v>
      </c>
      <c r="U77" s="157">
        <f t="shared" si="40"/>
        <v>0.66666666666666674</v>
      </c>
      <c r="V77" s="1"/>
      <c r="W77" s="1"/>
      <c r="X77" s="1"/>
      <c r="Y77" s="1"/>
      <c r="Z77" s="1"/>
      <c r="AA77" s="1"/>
      <c r="AB77" s="1"/>
      <c r="AC77" s="1"/>
      <c r="AD77" s="6"/>
    </row>
    <row r="78" spans="1:30" ht="25.5" customHeight="1">
      <c r="A78" s="44"/>
      <c r="B78" s="231">
        <v>11</v>
      </c>
      <c r="C78" s="236"/>
      <c r="D78" s="236"/>
      <c r="E78" s="237"/>
      <c r="F78" s="257"/>
      <c r="G78" s="238" t="str">
        <f t="shared" si="30"/>
        <v/>
      </c>
      <c r="H78" s="238" t="str">
        <f t="shared" si="31"/>
        <v/>
      </c>
      <c r="I78" s="238" t="str">
        <f t="shared" si="32"/>
        <v/>
      </c>
      <c r="J78" s="238" t="str">
        <f t="shared" si="33"/>
        <v/>
      </c>
      <c r="K78" s="239" t="str">
        <f t="shared" si="34"/>
        <v/>
      </c>
      <c r="L78" s="240" t="str">
        <f t="shared" si="35"/>
        <v/>
      </c>
      <c r="M78" s="241" t="str">
        <f t="shared" si="36"/>
        <v/>
      </c>
      <c r="N78" s="242" t="str">
        <f t="shared" si="37"/>
        <v/>
      </c>
      <c r="O78" s="43"/>
      <c r="P78" s="130" t="s">
        <v>34</v>
      </c>
      <c r="Q78" s="158">
        <f t="shared" ref="Q78:U78" si="41">(Q69*100/Q72)/100</f>
        <v>0</v>
      </c>
      <c r="R78" s="159">
        <f t="shared" si="41"/>
        <v>0.33333333333333337</v>
      </c>
      <c r="S78" s="159">
        <f t="shared" si="41"/>
        <v>0.33333333333333337</v>
      </c>
      <c r="T78" s="159">
        <f t="shared" si="41"/>
        <v>0</v>
      </c>
      <c r="U78" s="160">
        <f t="shared" si="41"/>
        <v>0</v>
      </c>
      <c r="V78" s="1"/>
      <c r="W78" s="1"/>
      <c r="X78" s="1"/>
      <c r="Y78" s="1"/>
      <c r="Z78" s="1"/>
      <c r="AA78" s="1"/>
      <c r="AB78" s="1"/>
      <c r="AC78" s="1"/>
      <c r="AD78" s="6"/>
    </row>
    <row r="79" spans="1:30" ht="25.5" customHeight="1">
      <c r="A79" s="44"/>
      <c r="B79" s="231">
        <v>12</v>
      </c>
      <c r="C79" s="245"/>
      <c r="D79" s="245"/>
      <c r="E79" s="246"/>
      <c r="F79" s="247"/>
      <c r="G79" s="246" t="str">
        <f t="shared" si="30"/>
        <v/>
      </c>
      <c r="H79" s="246" t="str">
        <f t="shared" si="31"/>
        <v/>
      </c>
      <c r="I79" s="246" t="str">
        <f t="shared" si="32"/>
        <v/>
      </c>
      <c r="J79" s="246" t="str">
        <f t="shared" si="33"/>
        <v/>
      </c>
      <c r="K79" s="248" t="str">
        <f t="shared" si="34"/>
        <v/>
      </c>
      <c r="L79" s="249" t="str">
        <f t="shared" si="35"/>
        <v/>
      </c>
      <c r="M79" s="250" t="str">
        <f t="shared" si="36"/>
        <v/>
      </c>
      <c r="N79" s="251" t="str">
        <f t="shared" si="37"/>
        <v/>
      </c>
      <c r="O79" s="43"/>
      <c r="P79" s="161" t="s">
        <v>35</v>
      </c>
      <c r="Q79" s="162">
        <f t="shared" ref="Q79:U79" si="42">(Q70*100/Q72)/100</f>
        <v>0.33333333333333337</v>
      </c>
      <c r="R79" s="163">
        <f t="shared" si="42"/>
        <v>0.33333333333333337</v>
      </c>
      <c r="S79" s="163">
        <f t="shared" si="42"/>
        <v>0</v>
      </c>
      <c r="T79" s="163">
        <f t="shared" si="42"/>
        <v>0.33333333333333337</v>
      </c>
      <c r="U79" s="164">
        <f t="shared" si="42"/>
        <v>0.33333333333333337</v>
      </c>
      <c r="V79" s="1"/>
      <c r="W79" s="1"/>
      <c r="X79" s="1"/>
      <c r="Y79" s="1"/>
      <c r="Z79" s="1"/>
      <c r="AA79" s="1"/>
      <c r="AB79" s="1"/>
      <c r="AC79" s="1"/>
      <c r="AD79" s="6"/>
    </row>
    <row r="80" spans="1:30" ht="25.5" customHeight="1">
      <c r="A80" s="44"/>
      <c r="B80" s="231">
        <v>13</v>
      </c>
      <c r="C80" s="236"/>
      <c r="D80" s="236"/>
      <c r="E80" s="237"/>
      <c r="F80" s="257"/>
      <c r="G80" s="238" t="str">
        <f t="shared" si="30"/>
        <v/>
      </c>
      <c r="H80" s="238" t="str">
        <f t="shared" si="31"/>
        <v/>
      </c>
      <c r="I80" s="238" t="str">
        <f t="shared" si="32"/>
        <v/>
      </c>
      <c r="J80" s="238" t="str">
        <f t="shared" si="33"/>
        <v/>
      </c>
      <c r="K80" s="239" t="str">
        <f t="shared" si="34"/>
        <v/>
      </c>
      <c r="L80" s="240" t="str">
        <f t="shared" si="35"/>
        <v/>
      </c>
      <c r="M80" s="241" t="str">
        <f t="shared" si="36"/>
        <v/>
      </c>
      <c r="N80" s="242" t="str">
        <f t="shared" si="37"/>
        <v/>
      </c>
      <c r="O80" s="43"/>
      <c r="P80" s="140" t="s">
        <v>36</v>
      </c>
      <c r="Q80" s="167">
        <f t="shared" ref="Q80:U80" si="43">(Q71*100/Q72)/100</f>
        <v>0.33333333333333337</v>
      </c>
      <c r="R80" s="168">
        <f t="shared" si="43"/>
        <v>0.33333333333333337</v>
      </c>
      <c r="S80" s="168">
        <f t="shared" si="43"/>
        <v>0.66666666666666674</v>
      </c>
      <c r="T80" s="168">
        <f t="shared" si="43"/>
        <v>0.33333333333333337</v>
      </c>
      <c r="U80" s="169">
        <f t="shared" si="43"/>
        <v>0</v>
      </c>
      <c r="V80" s="1"/>
      <c r="W80" s="1"/>
      <c r="X80" s="1"/>
      <c r="Y80" s="1"/>
      <c r="Z80" s="1"/>
      <c r="AA80" s="1"/>
      <c r="AB80" s="1"/>
      <c r="AC80" s="1"/>
      <c r="AD80" s="6"/>
    </row>
    <row r="81" spans="1:30" ht="25.5" customHeight="1">
      <c r="A81" s="44"/>
      <c r="B81" s="231">
        <v>14</v>
      </c>
      <c r="C81" s="245"/>
      <c r="D81" s="245"/>
      <c r="E81" s="246"/>
      <c r="F81" s="247"/>
      <c r="G81" s="246" t="str">
        <f t="shared" si="30"/>
        <v/>
      </c>
      <c r="H81" s="246" t="str">
        <f t="shared" si="31"/>
        <v/>
      </c>
      <c r="I81" s="246" t="str">
        <f t="shared" si="32"/>
        <v/>
      </c>
      <c r="J81" s="246" t="str">
        <f t="shared" si="33"/>
        <v/>
      </c>
      <c r="K81" s="248" t="str">
        <f t="shared" si="34"/>
        <v/>
      </c>
      <c r="L81" s="249" t="str">
        <f t="shared" si="35"/>
        <v/>
      </c>
      <c r="M81" s="250" t="str">
        <f t="shared" si="36"/>
        <v/>
      </c>
      <c r="N81" s="251" t="str">
        <f t="shared" si="37"/>
        <v/>
      </c>
      <c r="O81" s="43"/>
      <c r="P81" s="145" t="s">
        <v>26</v>
      </c>
      <c r="Q81" s="170">
        <f t="shared" ref="Q81:U81" si="44">SUM(Q77:Q80)</f>
        <v>1</v>
      </c>
      <c r="R81" s="171">
        <f t="shared" si="44"/>
        <v>1</v>
      </c>
      <c r="S81" s="171">
        <f t="shared" si="44"/>
        <v>1</v>
      </c>
      <c r="T81" s="171">
        <f t="shared" si="44"/>
        <v>1</v>
      </c>
      <c r="U81" s="172">
        <f t="shared" si="44"/>
        <v>1</v>
      </c>
      <c r="V81" s="1"/>
      <c r="W81" s="1"/>
      <c r="X81" s="1"/>
      <c r="Y81" s="1"/>
      <c r="Z81" s="1"/>
      <c r="AA81" s="1"/>
      <c r="AB81" s="1"/>
      <c r="AC81" s="1"/>
      <c r="AD81" s="6"/>
    </row>
    <row r="82" spans="1:30" ht="25.5" customHeight="1">
      <c r="A82" s="44"/>
      <c r="B82" s="231">
        <v>15</v>
      </c>
      <c r="C82" s="258"/>
      <c r="D82" s="258"/>
      <c r="E82" s="238"/>
      <c r="F82" s="7"/>
      <c r="G82" s="238" t="str">
        <f t="shared" si="30"/>
        <v/>
      </c>
      <c r="H82" s="238" t="str">
        <f t="shared" si="31"/>
        <v/>
      </c>
      <c r="I82" s="238" t="str">
        <f t="shared" si="32"/>
        <v/>
      </c>
      <c r="J82" s="238" t="str">
        <f t="shared" si="33"/>
        <v/>
      </c>
      <c r="K82" s="239" t="str">
        <f t="shared" si="34"/>
        <v/>
      </c>
      <c r="L82" s="240" t="str">
        <f t="shared" si="35"/>
        <v/>
      </c>
      <c r="M82" s="241" t="str">
        <f t="shared" si="36"/>
        <v/>
      </c>
      <c r="N82" s="242" t="str">
        <f t="shared" si="37"/>
        <v/>
      </c>
      <c r="O82" s="4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6"/>
    </row>
    <row r="83" spans="1:30" ht="25.5" customHeight="1">
      <c r="A83" s="44"/>
      <c r="B83" s="231">
        <v>16</v>
      </c>
      <c r="C83" s="245"/>
      <c r="D83" s="245"/>
      <c r="E83" s="246"/>
      <c r="F83" s="247"/>
      <c r="G83" s="246" t="str">
        <f t="shared" si="30"/>
        <v/>
      </c>
      <c r="H83" s="246" t="str">
        <f t="shared" si="31"/>
        <v/>
      </c>
      <c r="I83" s="246" t="str">
        <f t="shared" si="32"/>
        <v/>
      </c>
      <c r="J83" s="246" t="str">
        <f t="shared" si="33"/>
        <v/>
      </c>
      <c r="K83" s="248" t="str">
        <f t="shared" si="34"/>
        <v/>
      </c>
      <c r="L83" s="249" t="str">
        <f t="shared" si="35"/>
        <v/>
      </c>
      <c r="M83" s="250" t="str">
        <f t="shared" si="36"/>
        <v/>
      </c>
      <c r="N83" s="251" t="str">
        <f t="shared" si="37"/>
        <v/>
      </c>
      <c r="O83" s="43"/>
      <c r="P83" s="396" t="s">
        <v>81</v>
      </c>
      <c r="Q83" s="383"/>
      <c r="R83" s="38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6"/>
    </row>
    <row r="84" spans="1:30" ht="25.5" customHeight="1">
      <c r="A84" s="44"/>
      <c r="B84" s="231">
        <v>17</v>
      </c>
      <c r="C84" s="258"/>
      <c r="D84" s="258"/>
      <c r="E84" s="238"/>
      <c r="F84" s="7"/>
      <c r="G84" s="238" t="str">
        <f t="shared" si="30"/>
        <v/>
      </c>
      <c r="H84" s="238" t="str">
        <f t="shared" si="31"/>
        <v/>
      </c>
      <c r="I84" s="238" t="str">
        <f t="shared" si="32"/>
        <v/>
      </c>
      <c r="J84" s="238" t="str">
        <f t="shared" si="33"/>
        <v/>
      </c>
      <c r="K84" s="239" t="str">
        <f t="shared" si="34"/>
        <v/>
      </c>
      <c r="L84" s="240" t="str">
        <f t="shared" si="35"/>
        <v/>
      </c>
      <c r="M84" s="241" t="str">
        <f t="shared" si="36"/>
        <v/>
      </c>
      <c r="N84" s="242" t="str">
        <f t="shared" si="37"/>
        <v/>
      </c>
      <c r="O84" s="43"/>
      <c r="P84" s="397" t="s">
        <v>100</v>
      </c>
      <c r="Q84" s="383"/>
      <c r="R84" s="38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6"/>
    </row>
    <row r="85" spans="1:30" ht="25.5" customHeight="1">
      <c r="A85" s="44"/>
      <c r="B85" s="231">
        <v>18</v>
      </c>
      <c r="C85" s="245"/>
      <c r="D85" s="245"/>
      <c r="E85" s="246"/>
      <c r="F85" s="247"/>
      <c r="G85" s="246" t="str">
        <f t="shared" si="30"/>
        <v/>
      </c>
      <c r="H85" s="246" t="str">
        <f t="shared" si="31"/>
        <v/>
      </c>
      <c r="I85" s="246" t="str">
        <f t="shared" si="32"/>
        <v/>
      </c>
      <c r="J85" s="246" t="str">
        <f t="shared" si="33"/>
        <v/>
      </c>
      <c r="K85" s="248" t="str">
        <f t="shared" si="34"/>
        <v/>
      </c>
      <c r="L85" s="249" t="str">
        <f t="shared" si="35"/>
        <v/>
      </c>
      <c r="M85" s="250" t="str">
        <f t="shared" si="36"/>
        <v/>
      </c>
      <c r="N85" s="251" t="str">
        <f t="shared" si="37"/>
        <v/>
      </c>
      <c r="O85" s="43"/>
      <c r="P85" s="105" t="s">
        <v>16</v>
      </c>
      <c r="Q85" s="174" t="s">
        <v>14</v>
      </c>
      <c r="R85" s="175" t="s">
        <v>15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6"/>
    </row>
    <row r="86" spans="1:30" ht="25.5" customHeight="1">
      <c r="A86" s="44"/>
      <c r="B86" s="259">
        <v>19</v>
      </c>
      <c r="C86" s="260"/>
      <c r="D86" s="260"/>
      <c r="E86" s="261"/>
      <c r="F86" s="262"/>
      <c r="G86" s="261" t="str">
        <f t="shared" si="30"/>
        <v/>
      </c>
      <c r="H86" s="261" t="str">
        <f t="shared" si="31"/>
        <v/>
      </c>
      <c r="I86" s="261" t="str">
        <f t="shared" si="32"/>
        <v/>
      </c>
      <c r="J86" s="261" t="str">
        <f t="shared" si="33"/>
        <v/>
      </c>
      <c r="K86" s="263" t="str">
        <f t="shared" si="34"/>
        <v/>
      </c>
      <c r="L86" s="264" t="str">
        <f t="shared" si="35"/>
        <v/>
      </c>
      <c r="M86" s="265" t="str">
        <f t="shared" si="36"/>
        <v/>
      </c>
      <c r="N86" s="266" t="str">
        <f t="shared" si="37"/>
        <v/>
      </c>
      <c r="O86" s="43"/>
      <c r="P86" s="267" t="s">
        <v>22</v>
      </c>
      <c r="Q86" s="268">
        <f>COUNTIFS($L$68:$L$87,"&gt;=0",$L$68:$L$87,"&lt;0,99")</f>
        <v>3</v>
      </c>
      <c r="R86" s="269">
        <f>COUNTIFS($M$68:$M$87,"&gt;=0",$M$68:$M$87,"&lt;0,99")</f>
        <v>1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6"/>
    </row>
    <row r="87" spans="1:30" ht="25.5" customHeight="1">
      <c r="A87" s="44"/>
      <c r="B87" s="270">
        <v>20</v>
      </c>
      <c r="C87" s="271"/>
      <c r="D87" s="271"/>
      <c r="E87" s="272"/>
      <c r="F87" s="273"/>
      <c r="G87" s="272" t="str">
        <f t="shared" si="30"/>
        <v/>
      </c>
      <c r="H87" s="272" t="str">
        <f t="shared" si="31"/>
        <v/>
      </c>
      <c r="I87" s="272" t="str">
        <f t="shared" si="32"/>
        <v/>
      </c>
      <c r="J87" s="272" t="str">
        <f t="shared" si="33"/>
        <v/>
      </c>
      <c r="K87" s="274" t="str">
        <f t="shared" si="34"/>
        <v/>
      </c>
      <c r="L87" s="275" t="str">
        <f t="shared" si="35"/>
        <v/>
      </c>
      <c r="M87" s="276" t="str">
        <f t="shared" si="36"/>
        <v/>
      </c>
      <c r="N87" s="277" t="str">
        <f t="shared" si="37"/>
        <v/>
      </c>
      <c r="O87" s="43"/>
      <c r="P87" s="130" t="s">
        <v>23</v>
      </c>
      <c r="Q87" s="176">
        <f>COUNTIFS($L$68:$L$87,"&gt;=1",$L$68:$L$87,"&lt;1,99")</f>
        <v>0</v>
      </c>
      <c r="R87" s="177">
        <f>COUNTIFS($M$68:$M$87,"&gt;=1",$M$68:$M$87,"&lt;1,99")</f>
        <v>0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6"/>
    </row>
    <row r="88" spans="1:30" ht="25.5" customHeight="1">
      <c r="A88" s="44"/>
      <c r="B88" s="68"/>
      <c r="L88" s="42"/>
      <c r="M88" s="42"/>
      <c r="N88" s="42"/>
      <c r="O88" s="43"/>
      <c r="P88" s="137" t="s">
        <v>24</v>
      </c>
      <c r="Q88" s="179">
        <f>COUNTIFS($L$68:$L$87,"&gt;=2",$L$68:$L$87,"&lt;2,99")</f>
        <v>0</v>
      </c>
      <c r="R88" s="180">
        <f>COUNTIFS($M$68:$M$87,"&gt;=2",$M$68:$M$87,"&lt;2,99")</f>
        <v>2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6"/>
    </row>
    <row r="89" spans="1:30">
      <c r="A89" s="44"/>
      <c r="B89" s="393" t="s">
        <v>101</v>
      </c>
      <c r="C89" s="383"/>
      <c r="D89" s="383"/>
      <c r="E89" s="383"/>
      <c r="F89" s="383"/>
      <c r="G89" s="383"/>
      <c r="H89" s="383"/>
      <c r="I89" s="383"/>
      <c r="J89" s="383"/>
      <c r="K89" s="384"/>
      <c r="L89" s="367"/>
      <c r="M89" s="367"/>
      <c r="N89" s="367"/>
      <c r="O89" s="43"/>
      <c r="P89" s="140" t="s">
        <v>25</v>
      </c>
      <c r="Q89" s="181">
        <f>COUNTIF($L$68:$L$87,"3")</f>
        <v>0</v>
      </c>
      <c r="R89" s="182">
        <f>COUNTIF($M$68:$M$87,"3")</f>
        <v>0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6"/>
    </row>
    <row r="90" spans="1:30" ht="27.75" customHeight="1">
      <c r="A90" s="44"/>
      <c r="B90" s="68"/>
      <c r="L90" s="367"/>
      <c r="M90" s="367"/>
      <c r="N90" s="367"/>
      <c r="O90" s="43"/>
      <c r="P90" s="145" t="s">
        <v>26</v>
      </c>
      <c r="Q90" s="183">
        <f t="shared" ref="Q90:R90" si="45">SUM(Q86:Q89)</f>
        <v>3</v>
      </c>
      <c r="R90" s="184">
        <f t="shared" si="45"/>
        <v>3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6"/>
    </row>
    <row r="91" spans="1:30" ht="52.5" customHeight="1">
      <c r="A91" s="44"/>
      <c r="B91" s="279" t="s">
        <v>57</v>
      </c>
      <c r="C91" s="280" t="s">
        <v>58</v>
      </c>
      <c r="D91" s="280" t="s">
        <v>59</v>
      </c>
      <c r="E91" s="280" t="s">
        <v>60</v>
      </c>
      <c r="F91" s="281" t="s">
        <v>17</v>
      </c>
      <c r="G91" s="281" t="s">
        <v>18</v>
      </c>
      <c r="H91" s="282" t="s">
        <v>19</v>
      </c>
      <c r="I91" s="282" t="s">
        <v>20</v>
      </c>
      <c r="J91" s="282" t="s">
        <v>21</v>
      </c>
      <c r="K91" s="283" t="s">
        <v>102</v>
      </c>
      <c r="L91" s="367"/>
      <c r="M91" s="368"/>
      <c r="N91" s="367"/>
      <c r="O91" s="43"/>
      <c r="P91" s="148"/>
      <c r="Q91" s="117"/>
      <c r="R91" s="14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6"/>
    </row>
    <row r="92" spans="1:30" ht="25.5" customHeight="1">
      <c r="A92" s="44"/>
      <c r="B92" s="285">
        <v>1</v>
      </c>
      <c r="C92" s="286">
        <v>1028886197</v>
      </c>
      <c r="D92" s="287" t="s">
        <v>76</v>
      </c>
      <c r="E92" s="288" t="s">
        <v>77</v>
      </c>
      <c r="F92" s="226">
        <v>0</v>
      </c>
      <c r="G92" s="289">
        <v>1</v>
      </c>
      <c r="H92" s="289">
        <v>1</v>
      </c>
      <c r="I92" s="289">
        <v>0</v>
      </c>
      <c r="J92" s="290">
        <v>0</v>
      </c>
      <c r="K92" s="291">
        <v>0.41666666666666663</v>
      </c>
      <c r="L92" s="367"/>
      <c r="M92" s="369"/>
      <c r="N92" s="367"/>
      <c r="O92" s="43"/>
      <c r="P92" s="397" t="s">
        <v>70</v>
      </c>
      <c r="Q92" s="383"/>
      <c r="R92" s="38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6"/>
    </row>
    <row r="93" spans="1:30" ht="25.5" customHeight="1">
      <c r="A93" s="44"/>
      <c r="B93" s="294">
        <v>2</v>
      </c>
      <c r="C93" s="295">
        <v>1029561091</v>
      </c>
      <c r="D93" s="296" t="s">
        <v>80</v>
      </c>
      <c r="E93" s="297"/>
      <c r="F93" s="298">
        <v>0</v>
      </c>
      <c r="G93" s="298">
        <v>1</v>
      </c>
      <c r="H93" s="298">
        <v>1</v>
      </c>
      <c r="I93" s="298">
        <v>2</v>
      </c>
      <c r="J93" s="299">
        <v>1</v>
      </c>
      <c r="K93" s="300">
        <v>0.91666666666666663</v>
      </c>
      <c r="L93" s="367"/>
      <c r="M93" s="367"/>
      <c r="N93" s="367"/>
      <c r="O93" s="43"/>
      <c r="P93" s="105" t="s">
        <v>16</v>
      </c>
      <c r="Q93" s="174" t="s">
        <v>14</v>
      </c>
      <c r="R93" s="175" t="s">
        <v>15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6"/>
    </row>
    <row r="94" spans="1:30" ht="25.5" customHeight="1">
      <c r="A94" s="44"/>
      <c r="B94" s="301">
        <v>3</v>
      </c>
      <c r="C94" s="236"/>
      <c r="D94" s="236"/>
      <c r="E94" s="236"/>
      <c r="F94" s="302"/>
      <c r="G94" s="303"/>
      <c r="H94" s="303"/>
      <c r="I94" s="303"/>
      <c r="J94" s="304"/>
      <c r="K94" s="305"/>
      <c r="L94" s="367"/>
      <c r="M94" s="367"/>
      <c r="N94" s="367"/>
      <c r="O94" s="43"/>
      <c r="P94" s="154" t="s">
        <v>33</v>
      </c>
      <c r="Q94" s="155">
        <f>(Q86*100/$Q$90)/100</f>
        <v>1</v>
      </c>
      <c r="R94" s="157">
        <f>(R86*100/$R$90)/100</f>
        <v>0.33333333333333337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6"/>
    </row>
    <row r="95" spans="1:30" ht="25.5" customHeight="1">
      <c r="A95" s="44"/>
      <c r="B95" s="306">
        <v>4</v>
      </c>
      <c r="C95" s="245"/>
      <c r="D95" s="245"/>
      <c r="E95" s="245"/>
      <c r="F95" s="298"/>
      <c r="G95" s="298"/>
      <c r="H95" s="298"/>
      <c r="I95" s="298"/>
      <c r="J95" s="299"/>
      <c r="K95" s="300"/>
      <c r="L95" s="367"/>
      <c r="M95" s="367"/>
      <c r="N95" s="367"/>
      <c r="O95" s="43"/>
      <c r="P95" s="130" t="s">
        <v>34</v>
      </c>
      <c r="Q95" s="158">
        <f t="shared" ref="Q95:R95" si="46">(Q87*100/Q$90)/100</f>
        <v>0</v>
      </c>
      <c r="R95" s="160">
        <f t="shared" si="46"/>
        <v>0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6"/>
    </row>
    <row r="96" spans="1:30" ht="25.5" customHeight="1">
      <c r="A96" s="44"/>
      <c r="B96" s="301">
        <v>5</v>
      </c>
      <c r="C96" s="236"/>
      <c r="D96" s="236"/>
      <c r="E96" s="236"/>
      <c r="F96" s="302"/>
      <c r="G96" s="302"/>
      <c r="H96" s="302"/>
      <c r="I96" s="302"/>
      <c r="J96" s="307"/>
      <c r="K96" s="308"/>
      <c r="L96" s="367"/>
      <c r="M96" s="367"/>
      <c r="N96" s="367"/>
      <c r="O96" s="43"/>
      <c r="P96" s="185" t="s">
        <v>35</v>
      </c>
      <c r="Q96" s="162">
        <f t="shared" ref="Q96:R96" si="47">(Q88*100/Q$90)/100</f>
        <v>0</v>
      </c>
      <c r="R96" s="164">
        <f t="shared" si="47"/>
        <v>0.66666666666666674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6"/>
    </row>
    <row r="97" spans="1:30" ht="25.5" customHeight="1">
      <c r="A97" s="44"/>
      <c r="B97" s="306">
        <v>6</v>
      </c>
      <c r="C97" s="245"/>
      <c r="D97" s="247"/>
      <c r="E97" s="247"/>
      <c r="F97" s="298"/>
      <c r="G97" s="298"/>
      <c r="H97" s="298"/>
      <c r="I97" s="298"/>
      <c r="J97" s="299"/>
      <c r="K97" s="300"/>
      <c r="L97" s="367"/>
      <c r="M97" s="367"/>
      <c r="N97" s="367"/>
      <c r="O97" s="43"/>
      <c r="P97" s="140" t="s">
        <v>36</v>
      </c>
      <c r="Q97" s="167">
        <f t="shared" ref="Q97:R97" si="48">(Q89*100/Q$90)/100</f>
        <v>0</v>
      </c>
      <c r="R97" s="169">
        <f t="shared" si="48"/>
        <v>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6"/>
    </row>
    <row r="98" spans="1:30" ht="25.5" customHeight="1">
      <c r="A98" s="44"/>
      <c r="B98" s="301">
        <v>7</v>
      </c>
      <c r="C98" s="236"/>
      <c r="D98" s="236"/>
      <c r="E98" s="236"/>
      <c r="F98" s="302"/>
      <c r="G98" s="302"/>
      <c r="H98" s="302"/>
      <c r="I98" s="302"/>
      <c r="J98" s="307"/>
      <c r="K98" s="308"/>
      <c r="L98" s="367"/>
      <c r="M98" s="367"/>
      <c r="N98" s="367"/>
      <c r="O98" s="43"/>
      <c r="P98" s="145" t="s">
        <v>26</v>
      </c>
      <c r="Q98" s="170">
        <f t="shared" ref="Q98:R98" si="49">SUM(Q94:Q97)</f>
        <v>1</v>
      </c>
      <c r="R98" s="172">
        <f t="shared" si="49"/>
        <v>1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6"/>
    </row>
    <row r="99" spans="1:30" ht="25.5" customHeight="1">
      <c r="A99" s="44"/>
      <c r="B99" s="306">
        <v>8</v>
      </c>
      <c r="C99" s="245"/>
      <c r="D99" s="245"/>
      <c r="E99" s="245"/>
      <c r="F99" s="298"/>
      <c r="G99" s="298"/>
      <c r="H99" s="298"/>
      <c r="I99" s="298"/>
      <c r="J99" s="299"/>
      <c r="K99" s="300"/>
      <c r="L99" s="367"/>
      <c r="M99" s="367"/>
      <c r="N99" s="367"/>
      <c r="O99" s="4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6"/>
    </row>
    <row r="100" spans="1:30" ht="25.5" customHeight="1">
      <c r="A100" s="44"/>
      <c r="B100" s="301">
        <v>9</v>
      </c>
      <c r="C100" s="236"/>
      <c r="D100" s="236"/>
      <c r="E100" s="236"/>
      <c r="F100" s="302"/>
      <c r="G100" s="302"/>
      <c r="H100" s="302"/>
      <c r="I100" s="302"/>
      <c r="J100" s="307"/>
      <c r="K100" s="308"/>
      <c r="L100" s="367"/>
      <c r="M100" s="367"/>
      <c r="N100" s="367"/>
      <c r="O100" s="43"/>
      <c r="P100" s="396" t="s">
        <v>93</v>
      </c>
      <c r="Q100" s="383"/>
      <c r="R100" s="38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6"/>
    </row>
    <row r="101" spans="1:30" ht="25.5" customHeight="1">
      <c r="A101" s="44"/>
      <c r="B101" s="294">
        <v>10</v>
      </c>
      <c r="C101" s="247"/>
      <c r="D101" s="247"/>
      <c r="E101" s="247"/>
      <c r="F101" s="298"/>
      <c r="G101" s="298"/>
      <c r="H101" s="298"/>
      <c r="I101" s="298"/>
      <c r="J101" s="299"/>
      <c r="K101" s="300"/>
      <c r="L101" s="367"/>
      <c r="M101" s="367"/>
      <c r="N101" s="367"/>
      <c r="O101" s="43"/>
      <c r="P101" s="402" t="s">
        <v>16</v>
      </c>
      <c r="Q101" s="404" t="s">
        <v>94</v>
      </c>
      <c r="R101" s="40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6"/>
    </row>
    <row r="102" spans="1:30" ht="25.5" customHeight="1">
      <c r="A102" s="44"/>
      <c r="B102" s="309">
        <v>11</v>
      </c>
      <c r="C102" s="236"/>
      <c r="D102" s="236"/>
      <c r="E102" s="236"/>
      <c r="F102" s="302"/>
      <c r="G102" s="302"/>
      <c r="H102" s="302"/>
      <c r="I102" s="302"/>
      <c r="J102" s="307"/>
      <c r="K102" s="308"/>
      <c r="L102" s="367"/>
      <c r="M102" s="367"/>
      <c r="N102" s="367"/>
      <c r="O102" s="43"/>
      <c r="P102" s="403"/>
      <c r="Q102" s="406"/>
      <c r="R102" s="407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6"/>
    </row>
    <row r="103" spans="1:30" ht="25.5" customHeight="1">
      <c r="A103" s="44"/>
      <c r="B103" s="306">
        <v>12</v>
      </c>
      <c r="C103" s="245"/>
      <c r="D103" s="245"/>
      <c r="E103" s="245"/>
      <c r="F103" s="298"/>
      <c r="G103" s="298"/>
      <c r="H103" s="298"/>
      <c r="I103" s="298"/>
      <c r="J103" s="299"/>
      <c r="K103" s="300"/>
      <c r="L103" s="367"/>
      <c r="M103" s="367"/>
      <c r="N103" s="367"/>
      <c r="O103" s="43"/>
      <c r="P103" s="310" t="s">
        <v>22</v>
      </c>
      <c r="Q103" s="408">
        <f>COUNTIFS($N$68:$N$87,"&gt;=0",$N$68:$N$87,"&lt;0,99")</f>
        <v>1</v>
      </c>
      <c r="R103" s="378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6"/>
    </row>
    <row r="104" spans="1:30" ht="25.5" customHeight="1">
      <c r="A104" s="44"/>
      <c r="B104" s="301">
        <v>13</v>
      </c>
      <c r="C104" s="236"/>
      <c r="D104" s="236"/>
      <c r="E104" s="236"/>
      <c r="F104" s="302"/>
      <c r="G104" s="302"/>
      <c r="H104" s="302"/>
      <c r="I104" s="302"/>
      <c r="J104" s="307"/>
      <c r="K104" s="308"/>
      <c r="L104" s="367" t="str">
        <f t="shared" ref="L104:L109" si="50">IFERROR(VLOOKUP($C106,$C$14:$N$61,10,"FALSE"),"")</f>
        <v/>
      </c>
      <c r="M104" s="367" t="str">
        <f t="shared" ref="M104:M109" si="51">IFERROR(VLOOKUP($C106,$C$14:$N$61,11,"FALSE"),"")</f>
        <v/>
      </c>
      <c r="N104" s="367" t="str">
        <f t="shared" ref="N104:N109" si="52">IFERROR(VLOOKUP($C106,$C$14:$N$61,12,"FALSE"),"")</f>
        <v/>
      </c>
      <c r="O104" s="43"/>
      <c r="P104" s="198" t="s">
        <v>23</v>
      </c>
      <c r="Q104" s="409">
        <f>COUNTIFS($N$68:$N$87,"&gt;=1",$N$68:$N$87,"&lt;1,99")</f>
        <v>0</v>
      </c>
      <c r="R104" s="38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"/>
    </row>
    <row r="105" spans="1:30" ht="25.5" customHeight="1">
      <c r="A105" s="44"/>
      <c r="B105" s="306">
        <v>14</v>
      </c>
      <c r="C105" s="247"/>
      <c r="D105" s="247"/>
      <c r="E105" s="247"/>
      <c r="F105" s="298"/>
      <c r="G105" s="298"/>
      <c r="H105" s="298"/>
      <c r="I105" s="298"/>
      <c r="J105" s="299"/>
      <c r="K105" s="300"/>
      <c r="L105" s="367" t="str">
        <f t="shared" si="50"/>
        <v/>
      </c>
      <c r="M105" s="367" t="str">
        <f t="shared" si="51"/>
        <v/>
      </c>
      <c r="N105" s="367" t="str">
        <f t="shared" si="52"/>
        <v/>
      </c>
      <c r="O105" s="43"/>
      <c r="P105" s="201" t="s">
        <v>24</v>
      </c>
      <c r="Q105" s="410">
        <f>COUNTIFS($N$68:$N$87,"&gt;=2",$N$68:$N$87,"&lt;2,99")</f>
        <v>2</v>
      </c>
      <c r="R105" s="38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"/>
    </row>
    <row r="106" spans="1:30" ht="25.5" customHeight="1">
      <c r="A106" s="44"/>
      <c r="B106" s="301">
        <v>15</v>
      </c>
      <c r="C106" s="236"/>
      <c r="D106" s="236"/>
      <c r="E106" s="236"/>
      <c r="F106" s="302"/>
      <c r="G106" s="302"/>
      <c r="H106" s="302"/>
      <c r="I106" s="302"/>
      <c r="J106" s="307"/>
      <c r="K106" s="308"/>
      <c r="L106" s="367" t="str">
        <f t="shared" si="50"/>
        <v/>
      </c>
      <c r="M106" s="367" t="str">
        <f t="shared" si="51"/>
        <v/>
      </c>
      <c r="N106" s="367" t="str">
        <f t="shared" si="52"/>
        <v/>
      </c>
      <c r="O106" s="43"/>
      <c r="P106" s="202" t="s">
        <v>25</v>
      </c>
      <c r="Q106" s="411">
        <f>COUNTIF($N$68:$N$87,"3")</f>
        <v>0</v>
      </c>
      <c r="R106" s="38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"/>
    </row>
    <row r="107" spans="1:30" ht="25.5" customHeight="1">
      <c r="A107" s="44"/>
      <c r="B107" s="306">
        <v>16</v>
      </c>
      <c r="C107" s="245"/>
      <c r="D107" s="245"/>
      <c r="E107" s="245"/>
      <c r="F107" s="298"/>
      <c r="G107" s="298"/>
      <c r="H107" s="298"/>
      <c r="I107" s="298"/>
      <c r="J107" s="299"/>
      <c r="K107" s="300"/>
      <c r="L107" s="367" t="str">
        <f t="shared" si="50"/>
        <v/>
      </c>
      <c r="M107" s="367" t="str">
        <f t="shared" si="51"/>
        <v/>
      </c>
      <c r="N107" s="367" t="str">
        <f t="shared" si="52"/>
        <v/>
      </c>
      <c r="O107" s="43"/>
      <c r="P107" s="311" t="s">
        <v>26</v>
      </c>
      <c r="Q107" s="412">
        <f>SUM(Q103:R106)</f>
        <v>3</v>
      </c>
      <c r="R107" s="40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"/>
    </row>
    <row r="108" spans="1:30" ht="25.5" customHeight="1">
      <c r="A108" s="44"/>
      <c r="B108" s="301">
        <v>17</v>
      </c>
      <c r="C108" s="236"/>
      <c r="D108" s="236"/>
      <c r="E108" s="236"/>
      <c r="F108" s="302"/>
      <c r="G108" s="302"/>
      <c r="H108" s="302"/>
      <c r="I108" s="302"/>
      <c r="J108" s="307"/>
      <c r="K108" s="308"/>
      <c r="L108" s="367" t="str">
        <f t="shared" si="50"/>
        <v/>
      </c>
      <c r="M108" s="367" t="str">
        <f t="shared" si="51"/>
        <v/>
      </c>
      <c r="N108" s="367" t="str">
        <f t="shared" si="52"/>
        <v/>
      </c>
      <c r="O108" s="43"/>
      <c r="P108" s="413" t="s">
        <v>95</v>
      </c>
      <c r="Q108" s="395"/>
      <c r="R108" s="39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"/>
    </row>
    <row r="109" spans="1:30" ht="25.5" customHeight="1">
      <c r="A109" s="44"/>
      <c r="B109" s="294">
        <v>18</v>
      </c>
      <c r="C109" s="247"/>
      <c r="D109" s="247"/>
      <c r="E109" s="247"/>
      <c r="F109" s="298"/>
      <c r="G109" s="298"/>
      <c r="H109" s="298"/>
      <c r="I109" s="298"/>
      <c r="J109" s="299"/>
      <c r="K109" s="300"/>
      <c r="L109" s="367" t="str">
        <f t="shared" si="50"/>
        <v/>
      </c>
      <c r="M109" s="367" t="str">
        <f t="shared" si="51"/>
        <v/>
      </c>
      <c r="N109" s="367" t="str">
        <f t="shared" si="52"/>
        <v/>
      </c>
      <c r="O109" s="43"/>
      <c r="P109" s="402" t="s">
        <v>16</v>
      </c>
      <c r="Q109" s="404" t="s">
        <v>96</v>
      </c>
      <c r="R109" s="40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"/>
    </row>
    <row r="110" spans="1:30" ht="25.5" customHeight="1">
      <c r="A110" s="44"/>
      <c r="B110" s="309">
        <v>19</v>
      </c>
      <c r="C110" s="236"/>
      <c r="D110" s="236"/>
      <c r="E110" s="236"/>
      <c r="F110" s="302"/>
      <c r="G110" s="302"/>
      <c r="H110" s="302"/>
      <c r="I110" s="302"/>
      <c r="J110" s="307"/>
      <c r="K110" s="308"/>
      <c r="L110" s="367" t="str">
        <f t="shared" ref="L110:L111" si="53">IFERROR(VLOOKUP(#REF!,$C$14:$N$61,10,"FALSE"),"")</f>
        <v/>
      </c>
      <c r="M110" s="367" t="str">
        <f t="shared" ref="M110:M111" si="54">IFERROR(VLOOKUP(#REF!,$C$14:$N$61,11,"FALSE"),"")</f>
        <v/>
      </c>
      <c r="N110" s="367" t="str">
        <f t="shared" ref="N110:N111" si="55">IFERROR(VLOOKUP(#REF!,$C$14:$N$61,12,"FALSE"),"")</f>
        <v/>
      </c>
      <c r="O110" s="43"/>
      <c r="P110" s="403"/>
      <c r="Q110" s="406"/>
      <c r="R110" s="407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"/>
    </row>
    <row r="111" spans="1:30" ht="25.5" customHeight="1">
      <c r="A111" s="44"/>
      <c r="B111" s="306">
        <v>20</v>
      </c>
      <c r="C111" s="247"/>
      <c r="D111" s="247"/>
      <c r="E111" s="247"/>
      <c r="F111" s="298"/>
      <c r="G111" s="298"/>
      <c r="H111" s="298"/>
      <c r="I111" s="298"/>
      <c r="J111" s="299"/>
      <c r="K111" s="300"/>
      <c r="L111" s="367" t="str">
        <f t="shared" si="53"/>
        <v/>
      </c>
      <c r="M111" s="367" t="str">
        <f t="shared" si="54"/>
        <v/>
      </c>
      <c r="N111" s="367" t="str">
        <f t="shared" si="55"/>
        <v/>
      </c>
      <c r="O111" s="43"/>
      <c r="P111" s="154" t="s">
        <v>33</v>
      </c>
      <c r="Q111" s="414">
        <f t="shared" ref="Q111:Q114" si="56">(Q103*100/$Q$107)/100</f>
        <v>0.33333333333333337</v>
      </c>
      <c r="R111" s="415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"/>
    </row>
    <row r="112" spans="1:30" ht="25.5" customHeight="1">
      <c r="A112" s="44"/>
      <c r="B112" s="301">
        <v>21</v>
      </c>
      <c r="C112" s="188"/>
      <c r="D112" s="188"/>
      <c r="E112" s="188"/>
      <c r="F112" s="312"/>
      <c r="G112" s="312"/>
      <c r="H112" s="312"/>
      <c r="I112" s="312"/>
      <c r="J112" s="313"/>
      <c r="K112" s="308"/>
      <c r="L112" s="278" t="str">
        <f t="shared" ref="L112:L114" si="57">IFERROR(VLOOKUP($C112,$C$14:$N$61,10,"FALSE"),"")</f>
        <v/>
      </c>
      <c r="M112" s="278" t="str">
        <f t="shared" ref="M112:M114" si="58">IFERROR(VLOOKUP($C112,$C$14:$N$61,11,"FALSE"),"")</f>
        <v/>
      </c>
      <c r="N112" s="278" t="str">
        <f t="shared" ref="N112:N114" si="59">IFERROR(VLOOKUP($C112,$C$14:$N$61,12,"FALSE"),"")</f>
        <v/>
      </c>
      <c r="O112" s="43"/>
      <c r="P112" s="130" t="s">
        <v>34</v>
      </c>
      <c r="Q112" s="416">
        <f t="shared" si="56"/>
        <v>0</v>
      </c>
      <c r="R112" s="38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"/>
    </row>
    <row r="113" spans="1:30" ht="25.5" customHeight="1">
      <c r="A113" s="44"/>
      <c r="B113" s="306">
        <v>22</v>
      </c>
      <c r="C113" s="245"/>
      <c r="D113" s="245"/>
      <c r="E113" s="245"/>
      <c r="F113" s="298"/>
      <c r="G113" s="314"/>
      <c r="H113" s="314"/>
      <c r="I113" s="314"/>
      <c r="J113" s="315"/>
      <c r="K113" s="316"/>
      <c r="L113" s="278" t="str">
        <f t="shared" si="57"/>
        <v/>
      </c>
      <c r="M113" s="278" t="str">
        <f t="shared" si="58"/>
        <v/>
      </c>
      <c r="N113" s="278" t="str">
        <f t="shared" si="59"/>
        <v/>
      </c>
      <c r="O113" s="43"/>
      <c r="P113" s="185" t="s">
        <v>35</v>
      </c>
      <c r="Q113" s="398">
        <f t="shared" si="56"/>
        <v>0.66666666666666674</v>
      </c>
      <c r="R113" s="38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"/>
    </row>
    <row r="114" spans="1:30" ht="25.5" customHeight="1">
      <c r="A114" s="44"/>
      <c r="B114" s="301">
        <v>23</v>
      </c>
      <c r="C114" s="236"/>
      <c r="D114" s="236"/>
      <c r="E114" s="236"/>
      <c r="F114" s="312"/>
      <c r="G114" s="312"/>
      <c r="H114" s="312"/>
      <c r="I114" s="312"/>
      <c r="J114" s="313"/>
      <c r="K114" s="308"/>
      <c r="L114" s="278" t="str">
        <f t="shared" si="57"/>
        <v/>
      </c>
      <c r="M114" s="278" t="str">
        <f t="shared" si="58"/>
        <v/>
      </c>
      <c r="N114" s="278" t="str">
        <f t="shared" si="59"/>
        <v/>
      </c>
      <c r="O114" s="43"/>
      <c r="P114" s="140" t="s">
        <v>36</v>
      </c>
      <c r="Q114" s="399">
        <f t="shared" si="56"/>
        <v>0</v>
      </c>
      <c r="R114" s="38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"/>
    </row>
    <row r="115" spans="1:30" ht="25.5" customHeight="1">
      <c r="A115" s="44"/>
      <c r="B115" s="306">
        <v>24</v>
      </c>
      <c r="C115" s="245"/>
      <c r="D115" s="245"/>
      <c r="E115" s="245"/>
      <c r="F115" s="298"/>
      <c r="G115" s="314"/>
      <c r="H115" s="298"/>
      <c r="I115" s="298"/>
      <c r="J115" s="299"/>
      <c r="K115" s="300"/>
      <c r="L115" s="278" t="str">
        <f>IFERROR(VLOOKUP($C87,$C$14:$N$61,10,"FALSE"),"")</f>
        <v/>
      </c>
      <c r="M115" s="278" t="str">
        <f>IFERROR(VLOOKUP($C87,$C$14:$N$61,11,"FALSE"),"")</f>
        <v/>
      </c>
      <c r="N115" s="278" t="str">
        <f>IFERROR(VLOOKUP($C87,$C$14:$N$61,12,"FALSE"),"")</f>
        <v/>
      </c>
      <c r="O115" s="317"/>
      <c r="P115" s="318" t="s">
        <v>26</v>
      </c>
      <c r="Q115" s="400">
        <f>SUM(Q111:R114)</f>
        <v>1</v>
      </c>
      <c r="R115" s="401"/>
      <c r="S115" s="1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"/>
    </row>
    <row r="116" spans="1:30" ht="24" customHeight="1">
      <c r="A116" s="219"/>
      <c r="B116" s="309">
        <v>25</v>
      </c>
      <c r="C116" s="257"/>
      <c r="D116" s="257"/>
      <c r="E116" s="257"/>
      <c r="F116" s="312"/>
      <c r="G116" s="312"/>
      <c r="H116" s="312"/>
      <c r="I116" s="312"/>
      <c r="J116" s="313"/>
      <c r="K116" s="308"/>
      <c r="AD116" s="75"/>
    </row>
    <row r="117" spans="1:30" ht="24" customHeight="1">
      <c r="A117" s="219"/>
      <c r="B117" s="294">
        <v>26</v>
      </c>
      <c r="C117" s="245"/>
      <c r="D117" s="245"/>
      <c r="E117" s="245"/>
      <c r="F117" s="298"/>
      <c r="G117" s="298"/>
      <c r="H117" s="298"/>
      <c r="I117" s="298"/>
      <c r="J117" s="299"/>
      <c r="K117" s="300"/>
      <c r="AD117" s="75"/>
    </row>
    <row r="118" spans="1:30" ht="24" customHeight="1">
      <c r="B118" s="301">
        <v>27</v>
      </c>
      <c r="C118" s="236"/>
      <c r="D118" s="236"/>
      <c r="E118" s="236"/>
      <c r="F118" s="312"/>
      <c r="G118" s="312"/>
      <c r="H118" s="312"/>
      <c r="I118" s="312"/>
      <c r="J118" s="313"/>
      <c r="K118" s="308"/>
      <c r="AD118" s="75"/>
    </row>
    <row r="119" spans="1:30" ht="24" customHeight="1">
      <c r="B119" s="306">
        <v>28</v>
      </c>
      <c r="C119" s="245"/>
      <c r="D119" s="245"/>
      <c r="E119" s="245"/>
      <c r="F119" s="298"/>
      <c r="G119" s="298"/>
      <c r="H119" s="298"/>
      <c r="I119" s="298"/>
      <c r="J119" s="299"/>
      <c r="K119" s="300"/>
      <c r="AD119" s="75"/>
    </row>
    <row r="120" spans="1:30" ht="24" customHeight="1">
      <c r="B120" s="301">
        <v>29</v>
      </c>
      <c r="C120" s="257"/>
      <c r="D120" s="257"/>
      <c r="E120" s="257"/>
      <c r="F120" s="312"/>
      <c r="G120" s="312"/>
      <c r="H120" s="312"/>
      <c r="I120" s="312"/>
      <c r="J120" s="313"/>
      <c r="K120" s="308"/>
      <c r="AD120" s="75"/>
    </row>
    <row r="121" spans="1:30" ht="24" customHeight="1">
      <c r="B121" s="306">
        <v>30</v>
      </c>
      <c r="C121" s="245"/>
      <c r="D121" s="245"/>
      <c r="E121" s="245"/>
      <c r="F121" s="298"/>
      <c r="G121" s="298"/>
      <c r="H121" s="298"/>
      <c r="I121" s="298"/>
      <c r="J121" s="299"/>
      <c r="K121" s="300"/>
      <c r="AD121" s="75"/>
    </row>
    <row r="122" spans="1:30" ht="24" customHeight="1">
      <c r="B122" s="301">
        <v>31</v>
      </c>
      <c r="C122" s="236"/>
      <c r="D122" s="236"/>
      <c r="E122" s="236"/>
      <c r="F122" s="312"/>
      <c r="G122" s="312"/>
      <c r="H122" s="312"/>
      <c r="I122" s="312"/>
      <c r="J122" s="313"/>
      <c r="K122" s="308"/>
      <c r="AD122" s="75"/>
    </row>
    <row r="123" spans="1:30" ht="24" customHeight="1">
      <c r="B123" s="294">
        <v>32</v>
      </c>
      <c r="C123" s="245"/>
      <c r="D123" s="245"/>
      <c r="E123" s="245"/>
      <c r="F123" s="298"/>
      <c r="G123" s="298"/>
      <c r="H123" s="298"/>
      <c r="I123" s="298"/>
      <c r="J123" s="299"/>
      <c r="K123" s="300"/>
      <c r="AD123" s="75"/>
    </row>
    <row r="124" spans="1:30" ht="24" customHeight="1">
      <c r="B124" s="301">
        <v>33</v>
      </c>
      <c r="C124" s="257"/>
      <c r="D124" s="257"/>
      <c r="E124" s="257"/>
      <c r="F124" s="312"/>
      <c r="G124" s="312"/>
      <c r="H124" s="312"/>
      <c r="I124" s="312"/>
      <c r="J124" s="313"/>
      <c r="K124" s="308"/>
      <c r="AD124" s="75"/>
    </row>
    <row r="125" spans="1:30" ht="24" customHeight="1">
      <c r="B125" s="306">
        <v>34</v>
      </c>
      <c r="C125" s="245"/>
      <c r="D125" s="245"/>
      <c r="E125" s="245"/>
      <c r="F125" s="298"/>
      <c r="G125" s="298"/>
      <c r="H125" s="298"/>
      <c r="I125" s="298"/>
      <c r="J125" s="299"/>
      <c r="K125" s="300"/>
      <c r="AD125" s="75"/>
    </row>
    <row r="126" spans="1:30" ht="24" customHeight="1">
      <c r="B126" s="301">
        <v>35</v>
      </c>
      <c r="C126" s="236"/>
      <c r="D126" s="236"/>
      <c r="E126" s="236"/>
      <c r="F126" s="312"/>
      <c r="G126" s="312"/>
      <c r="H126" s="312"/>
      <c r="I126" s="312"/>
      <c r="J126" s="313"/>
      <c r="K126" s="308"/>
      <c r="AD126" s="75"/>
    </row>
    <row r="127" spans="1:30" ht="24" customHeight="1">
      <c r="B127" s="306">
        <v>36</v>
      </c>
      <c r="C127" s="245"/>
      <c r="D127" s="245"/>
      <c r="E127" s="245"/>
      <c r="F127" s="298"/>
      <c r="G127" s="298"/>
      <c r="H127" s="298"/>
      <c r="I127" s="298"/>
      <c r="J127" s="299"/>
      <c r="K127" s="300"/>
      <c r="AD127" s="75"/>
    </row>
    <row r="128" spans="1:30" ht="24" customHeight="1">
      <c r="B128" s="301">
        <v>37</v>
      </c>
      <c r="C128" s="257"/>
      <c r="D128" s="257"/>
      <c r="E128" s="257"/>
      <c r="F128" s="312"/>
      <c r="G128" s="312"/>
      <c r="H128" s="312"/>
      <c r="I128" s="312"/>
      <c r="J128" s="313"/>
      <c r="K128" s="308"/>
      <c r="AD128" s="75"/>
    </row>
    <row r="129" spans="2:30" ht="24" customHeight="1">
      <c r="B129" s="306">
        <v>38</v>
      </c>
      <c r="C129" s="245"/>
      <c r="D129" s="245"/>
      <c r="E129" s="245"/>
      <c r="F129" s="298"/>
      <c r="G129" s="298"/>
      <c r="H129" s="298"/>
      <c r="I129" s="298"/>
      <c r="J129" s="299"/>
      <c r="K129" s="300"/>
      <c r="AD129" s="75"/>
    </row>
    <row r="130" spans="2:30" ht="24" customHeight="1">
      <c r="B130" s="309">
        <v>39</v>
      </c>
      <c r="C130" s="257"/>
      <c r="D130" s="257"/>
      <c r="E130" s="257"/>
      <c r="F130" s="312"/>
      <c r="G130" s="312"/>
      <c r="H130" s="312"/>
      <c r="I130" s="312"/>
      <c r="J130" s="313"/>
      <c r="K130" s="308"/>
      <c r="AD130" s="75"/>
    </row>
    <row r="131" spans="2:30" ht="24" customHeight="1">
      <c r="B131" s="319">
        <v>40</v>
      </c>
      <c r="C131" s="320"/>
      <c r="D131" s="320"/>
      <c r="E131" s="320"/>
      <c r="F131" s="320"/>
      <c r="G131" s="320"/>
      <c r="H131" s="320"/>
      <c r="I131" s="320"/>
      <c r="J131" s="321"/>
      <c r="K131" s="322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95"/>
    </row>
    <row r="132" spans="2:30" ht="15.75" customHeight="1"/>
    <row r="133" spans="2:30" ht="15.75" customHeight="1"/>
    <row r="134" spans="2:30" ht="15.75" customHeight="1"/>
    <row r="135" spans="2:30" ht="15.75" customHeight="1"/>
    <row r="136" spans="2:30" ht="15.75" customHeight="1"/>
    <row r="137" spans="2:30" ht="15.75" customHeight="1"/>
    <row r="138" spans="2:30" ht="15.75" customHeight="1"/>
    <row r="139" spans="2:30" ht="15.75" customHeight="1"/>
    <row r="140" spans="2:30" ht="15.75" customHeight="1"/>
    <row r="141" spans="2:30" ht="15.75" customHeight="1"/>
    <row r="142" spans="2:30" ht="15.75" customHeight="1"/>
    <row r="143" spans="2:30" ht="15.75" customHeight="1"/>
    <row r="144" spans="2:30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74">
    <mergeCell ref="Q59:R59"/>
    <mergeCell ref="Q60:R60"/>
    <mergeCell ref="B63:O63"/>
    <mergeCell ref="P63:AD63"/>
    <mergeCell ref="Q75:Q76"/>
    <mergeCell ref="R75:R76"/>
    <mergeCell ref="P74:U74"/>
    <mergeCell ref="P75:P76"/>
    <mergeCell ref="U75:U76"/>
    <mergeCell ref="S75:S76"/>
    <mergeCell ref="T75:T76"/>
    <mergeCell ref="Q61:R61"/>
    <mergeCell ref="L65:M66"/>
    <mergeCell ref="N65:N67"/>
    <mergeCell ref="P65:U65"/>
    <mergeCell ref="P66:U66"/>
    <mergeCell ref="P54:R54"/>
    <mergeCell ref="P55:P56"/>
    <mergeCell ref="Q55:R56"/>
    <mergeCell ref="Q57:R57"/>
    <mergeCell ref="Q58:R58"/>
    <mergeCell ref="Q49:R49"/>
    <mergeCell ref="Q50:R50"/>
    <mergeCell ref="Q51:R51"/>
    <mergeCell ref="Q52:R52"/>
    <mergeCell ref="Q53:R53"/>
    <mergeCell ref="P29:R29"/>
    <mergeCell ref="P30:R30"/>
    <mergeCell ref="P38:R38"/>
    <mergeCell ref="P46:R46"/>
    <mergeCell ref="P47:P48"/>
    <mergeCell ref="Q47:R48"/>
    <mergeCell ref="P21:P22"/>
    <mergeCell ref="Q21:Q22"/>
    <mergeCell ref="S21:S22"/>
    <mergeCell ref="T21:T22"/>
    <mergeCell ref="U21:U22"/>
    <mergeCell ref="R21:R22"/>
    <mergeCell ref="L11:M12"/>
    <mergeCell ref="N11:N12"/>
    <mergeCell ref="P11:U11"/>
    <mergeCell ref="P12:U12"/>
    <mergeCell ref="P20:U20"/>
    <mergeCell ref="E7:G7"/>
    <mergeCell ref="E8:G8"/>
    <mergeCell ref="E9:G9"/>
    <mergeCell ref="B11:D12"/>
    <mergeCell ref="E11:E12"/>
    <mergeCell ref="F11:J11"/>
    <mergeCell ref="D2:H2"/>
    <mergeCell ref="E3:G3"/>
    <mergeCell ref="E4:G4"/>
    <mergeCell ref="E5:G5"/>
    <mergeCell ref="E6:G6"/>
    <mergeCell ref="Q113:R113"/>
    <mergeCell ref="Q114:R114"/>
    <mergeCell ref="Q115:R115"/>
    <mergeCell ref="P101:P102"/>
    <mergeCell ref="Q101:R102"/>
    <mergeCell ref="Q103:R103"/>
    <mergeCell ref="Q104:R104"/>
    <mergeCell ref="Q105:R105"/>
    <mergeCell ref="Q106:R106"/>
    <mergeCell ref="Q107:R107"/>
    <mergeCell ref="P108:R108"/>
    <mergeCell ref="P109:P110"/>
    <mergeCell ref="Q109:R110"/>
    <mergeCell ref="Q111:R111"/>
    <mergeCell ref="Q112:R112"/>
    <mergeCell ref="P83:R83"/>
    <mergeCell ref="P84:R84"/>
    <mergeCell ref="B89:K89"/>
    <mergeCell ref="P92:R92"/>
    <mergeCell ref="P100:R100"/>
  </mergeCells>
  <conditionalFormatting sqref="F14:J61">
    <cfRule type="containsText" dxfId="115" priority="6" operator="containsText" text="3">
      <formula>NOT(ISERROR(SEARCH(("3"),(F14))))</formula>
    </cfRule>
  </conditionalFormatting>
  <conditionalFormatting sqref="F14:J61">
    <cfRule type="containsText" dxfId="114" priority="7" operator="containsText" text="2">
      <formula>NOT(ISERROR(SEARCH(("2"),(F14))))</formula>
    </cfRule>
  </conditionalFormatting>
  <conditionalFormatting sqref="F14:J61">
    <cfRule type="containsText" dxfId="113" priority="8" operator="containsText" text="1">
      <formula>NOT(ISERROR(SEARCH(("1"),(F14))))</formula>
    </cfRule>
  </conditionalFormatting>
  <conditionalFormatting sqref="F14:J61">
    <cfRule type="containsText" dxfId="112" priority="9" operator="containsText" text="0">
      <formula>NOT(ISERROR(SEARCH(("0"),(F14))))</formula>
    </cfRule>
  </conditionalFormatting>
  <conditionalFormatting sqref="L14:N61 L71:N87 L112:N115 K92:K130">
    <cfRule type="cellIs" dxfId="111" priority="10" operator="between">
      <formula>3</formula>
      <formula>3.99</formula>
    </cfRule>
  </conditionalFormatting>
  <conditionalFormatting sqref="L14:N61 L71:N87 L112:N115 K92:K130">
    <cfRule type="cellIs" dxfId="110" priority="11" operator="between">
      <formula>2</formula>
      <formula>2.99</formula>
    </cfRule>
  </conditionalFormatting>
  <conditionalFormatting sqref="L14:N61 L71:N87 L112:N115 K92:K130">
    <cfRule type="cellIs" dxfId="109" priority="12" operator="between">
      <formula>1</formula>
      <formula>1.99</formula>
    </cfRule>
  </conditionalFormatting>
  <conditionalFormatting sqref="L14:N61 L71:N87 L112:N115 K92:K130">
    <cfRule type="cellIs" dxfId="108" priority="13" operator="between">
      <formula>0</formula>
      <formula>0.99</formula>
    </cfRule>
  </conditionalFormatting>
  <conditionalFormatting sqref="L112:N115 F92:J130 K93:K130 G71:N87">
    <cfRule type="containsText" dxfId="107" priority="14" operator="containsText" text="0">
      <formula>NOT(ISERROR(SEARCH(("0"),(G71))))</formula>
    </cfRule>
  </conditionalFormatting>
  <conditionalFormatting sqref="L112:N115 F92:J130 K93:K130 G71:N87">
    <cfRule type="containsText" dxfId="106" priority="15" operator="containsText" text="1">
      <formula>NOT(ISERROR(SEARCH(("1"),(G71))))</formula>
    </cfRule>
  </conditionalFormatting>
  <conditionalFormatting sqref="L112:N115 F92:J130 K93:K130 G71:N87">
    <cfRule type="containsText" dxfId="105" priority="16" operator="containsText" text="2">
      <formula>NOT(ISERROR(SEARCH(("2"),(G71))))</formula>
    </cfRule>
  </conditionalFormatting>
  <conditionalFormatting sqref="L112:N115 F92:J130 K93:K130 G71:N87">
    <cfRule type="containsText" dxfId="104" priority="17" operator="containsText" text="3">
      <formula>NOT(ISERROR(SEARCH(("3"),(G71))))</formula>
    </cfRule>
  </conditionalFormatting>
  <conditionalFormatting sqref="F14:J48">
    <cfRule type="containsBlanks" dxfId="103" priority="18">
      <formula>LEN(TRIM(F14))=0</formula>
    </cfRule>
  </conditionalFormatting>
  <conditionalFormatting sqref="G68:N70">
    <cfRule type="containsText" dxfId="102" priority="1" operator="containsText" text="3">
      <formula>NOT(ISERROR(SEARCH(("3"),(G68))))</formula>
    </cfRule>
  </conditionalFormatting>
  <conditionalFormatting sqref="G68:N70">
    <cfRule type="containsText" dxfId="101" priority="2" operator="containsText" text="2">
      <formula>NOT(ISERROR(SEARCH(("2"),(G68))))</formula>
    </cfRule>
  </conditionalFormatting>
  <conditionalFormatting sqref="G68:N70">
    <cfRule type="containsText" dxfId="100" priority="3" operator="containsText" text="1">
      <formula>NOT(ISERROR(SEARCH(("1"),(G68))))</formula>
    </cfRule>
  </conditionalFormatting>
  <conditionalFormatting sqref="G68:N70">
    <cfRule type="containsText" dxfId="99" priority="4" operator="containsText" text="0">
      <formula>NOT(ISERROR(SEARCH(("0"),(G68))))</formula>
    </cfRule>
  </conditionalFormatting>
  <conditionalFormatting sqref="G68:N70">
    <cfRule type="containsBlanks" dxfId="98" priority="5">
      <formula>LEN(TRIM(G68))=0</formula>
    </cfRule>
  </conditionalFormatting>
  <dataValidations count="2">
    <dataValidation type="list" allowBlank="1" showErrorMessage="1" sqref="E14:E61" xr:uid="{00000000-0002-0000-0100-000000000000}">
      <formula1>"Repitente,N.E.E,Extraedad,Ingresó II Semestre"</formula1>
    </dataValidation>
    <dataValidation type="list" allowBlank="1" showErrorMessage="1" sqref="F14:J61" xr:uid="{00000000-0002-0000-0100-000001000000}">
      <formula1>"0.0,1.0,2.0,3.0"</formula1>
    </dataValidation>
  </dataValidations>
  <pageMargins left="0.7" right="0.7" top="0.75" bottom="0.75" header="0" footer="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4"/>
  <sheetViews>
    <sheetView topLeftCell="D91" workbookViewId="0">
      <selection activeCell="G68" sqref="G68:N72"/>
    </sheetView>
  </sheetViews>
  <sheetFormatPr baseColWidth="10" defaultColWidth="14.5" defaultRowHeight="15" customHeight="1"/>
  <cols>
    <col min="1" max="2" width="5" customWidth="1"/>
    <col min="3" max="3" width="16.83203125" customWidth="1"/>
    <col min="4" max="4" width="47.1640625" customWidth="1"/>
    <col min="5" max="5" width="21.5" customWidth="1"/>
    <col min="6" max="11" width="10.6640625" customWidth="1"/>
    <col min="12" max="12" width="12.6640625" customWidth="1"/>
    <col min="13" max="13" width="10.6640625" customWidth="1"/>
    <col min="14" max="14" width="16.5" customWidth="1"/>
    <col min="15" max="15" width="16.6640625" customWidth="1"/>
    <col min="16" max="16" width="35.5" customWidth="1"/>
    <col min="17" max="17" width="12.33203125" customWidth="1"/>
    <col min="18" max="18" width="10.6640625" customWidth="1"/>
    <col min="19" max="19" width="13.33203125" customWidth="1"/>
    <col min="20" max="20" width="12.6640625" customWidth="1"/>
    <col min="21" max="21" width="13.5" customWidth="1"/>
    <col min="22" max="30" width="10.6640625" customWidth="1"/>
  </cols>
  <sheetData>
    <row r="1" spans="1:30" ht="48.75" customHeight="1"/>
    <row r="2" spans="1:30" ht="26.25" customHeight="1">
      <c r="B2" s="63"/>
      <c r="C2" s="64" t="s">
        <v>0</v>
      </c>
      <c r="D2" s="417" t="str">
        <f>'grupo 1'!D2</f>
        <v>COLEGIO PAULO VI (IED)</v>
      </c>
      <c r="E2" s="383"/>
      <c r="F2" s="383"/>
      <c r="G2" s="383"/>
      <c r="H2" s="38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  <c r="V2" s="66"/>
      <c r="W2" s="66"/>
      <c r="X2" s="66"/>
      <c r="Y2" s="66"/>
      <c r="Z2" s="66"/>
      <c r="AA2" s="66"/>
      <c r="AB2" s="66"/>
      <c r="AC2" s="66"/>
      <c r="AD2" s="67"/>
    </row>
    <row r="3" spans="1:30" ht="26.25" customHeight="1">
      <c r="B3" s="68"/>
      <c r="C3" s="69" t="s">
        <v>1</v>
      </c>
      <c r="D3" s="70" t="str">
        <f>'grupo 1'!D3</f>
        <v>KENNEDY</v>
      </c>
      <c r="E3" s="418" t="s">
        <v>39</v>
      </c>
      <c r="F3" s="383"/>
      <c r="G3" s="384"/>
      <c r="H3" s="71">
        <f>COUNTA(C14:C61)</f>
        <v>31</v>
      </c>
      <c r="I3" s="72"/>
      <c r="J3" s="72"/>
      <c r="K3" s="73"/>
      <c r="L3" s="74"/>
      <c r="M3" s="74"/>
      <c r="N3" s="74"/>
      <c r="O3" s="74"/>
      <c r="P3" s="74"/>
      <c r="Q3" s="74"/>
      <c r="R3" s="74"/>
      <c r="S3" s="72"/>
      <c r="T3" s="72"/>
      <c r="AD3" s="75"/>
    </row>
    <row r="4" spans="1:30" ht="26.25" customHeight="1">
      <c r="B4" s="68"/>
      <c r="C4" s="69" t="s">
        <v>40</v>
      </c>
      <c r="D4" s="76" t="s">
        <v>103</v>
      </c>
      <c r="E4" s="418" t="s">
        <v>6</v>
      </c>
      <c r="F4" s="383"/>
      <c r="G4" s="384"/>
      <c r="H4" s="77">
        <v>0</v>
      </c>
      <c r="I4" s="72"/>
      <c r="J4" s="72"/>
      <c r="K4" s="73"/>
      <c r="L4" s="74"/>
      <c r="M4" s="74"/>
      <c r="N4" s="74"/>
      <c r="O4" s="74"/>
      <c r="P4" s="74"/>
      <c r="Q4" s="74"/>
      <c r="R4" s="74"/>
      <c r="S4" s="72"/>
      <c r="T4" s="72"/>
      <c r="AD4" s="75"/>
    </row>
    <row r="5" spans="1:30" ht="26.25" customHeight="1">
      <c r="A5" s="1"/>
      <c r="B5" s="13"/>
      <c r="C5" s="78" t="s">
        <v>42</v>
      </c>
      <c r="D5" s="76" t="s">
        <v>104</v>
      </c>
      <c r="E5" s="418" t="s">
        <v>7</v>
      </c>
      <c r="F5" s="383"/>
      <c r="G5" s="384"/>
      <c r="H5" s="71">
        <f>COUNTIF($E$14:$E$61,"Repitente")</f>
        <v>0</v>
      </c>
      <c r="I5" s="72"/>
      <c r="J5" s="72"/>
      <c r="K5" s="79"/>
      <c r="L5" s="74"/>
      <c r="M5" s="74"/>
      <c r="N5" s="74"/>
      <c r="O5" s="74"/>
      <c r="P5" s="74"/>
      <c r="Q5" s="74"/>
      <c r="R5" s="74"/>
      <c r="S5" s="72"/>
      <c r="T5" s="72"/>
      <c r="U5" s="1"/>
      <c r="V5" s="1"/>
      <c r="W5" s="1"/>
      <c r="X5" s="1"/>
      <c r="Y5" s="1"/>
      <c r="Z5" s="1"/>
      <c r="AA5" s="1"/>
      <c r="AB5" s="1"/>
      <c r="AC5" s="1"/>
      <c r="AD5" s="6"/>
    </row>
    <row r="6" spans="1:30" ht="26.25" customHeight="1">
      <c r="B6" s="68"/>
      <c r="C6" s="69" t="s">
        <v>44</v>
      </c>
      <c r="D6" s="80">
        <v>302</v>
      </c>
      <c r="E6" s="418" t="s">
        <v>8</v>
      </c>
      <c r="F6" s="383"/>
      <c r="G6" s="384"/>
      <c r="H6" s="71">
        <f>COUNTIF($E$14:$E$61,"N.E.E")</f>
        <v>0</v>
      </c>
      <c r="I6" s="72"/>
      <c r="J6" s="72"/>
      <c r="K6" s="73"/>
      <c r="L6" s="81"/>
      <c r="M6" s="81"/>
      <c r="N6" s="81"/>
      <c r="O6" s="81"/>
      <c r="P6" s="81"/>
      <c r="Q6" s="81"/>
      <c r="R6" s="81"/>
      <c r="S6" s="72"/>
      <c r="T6" s="72"/>
      <c r="AD6" s="75"/>
    </row>
    <row r="7" spans="1:30" ht="26.25" customHeight="1">
      <c r="B7" s="68"/>
      <c r="C7" s="82" t="s">
        <v>45</v>
      </c>
      <c r="D7" s="77" t="s">
        <v>46</v>
      </c>
      <c r="E7" s="419" t="s">
        <v>9</v>
      </c>
      <c r="F7" s="383"/>
      <c r="G7" s="384"/>
      <c r="H7" s="71">
        <f>COUNTIF($E$14:$E$61,"Extraedad")</f>
        <v>8</v>
      </c>
      <c r="I7" s="72"/>
      <c r="J7" s="72"/>
      <c r="K7" s="73"/>
      <c r="L7" s="81"/>
      <c r="M7" s="81"/>
      <c r="N7" s="81"/>
      <c r="O7" s="81"/>
      <c r="P7" s="81"/>
      <c r="Q7" s="81"/>
      <c r="R7" s="81"/>
      <c r="S7" s="72"/>
      <c r="T7" s="72"/>
      <c r="AD7" s="75"/>
    </row>
    <row r="8" spans="1:30" ht="25.5" customHeight="1">
      <c r="B8" s="68"/>
      <c r="C8" s="83" t="s">
        <v>47</v>
      </c>
      <c r="D8" s="71">
        <f>COUNTA(F92:F131)</f>
        <v>1</v>
      </c>
      <c r="E8" s="420" t="s">
        <v>48</v>
      </c>
      <c r="F8" s="383"/>
      <c r="G8" s="384"/>
      <c r="H8" s="71">
        <f>COUNTIF($E$14:$E$61,"Ingresó II Semestre")</f>
        <v>2</v>
      </c>
      <c r="I8" s="84"/>
      <c r="J8" s="84"/>
      <c r="K8" s="73"/>
      <c r="L8" s="81"/>
      <c r="M8" s="81"/>
      <c r="N8" s="81"/>
      <c r="O8" s="81"/>
      <c r="P8" s="81"/>
      <c r="Q8" s="81"/>
      <c r="R8" s="81"/>
      <c r="S8" s="72"/>
      <c r="T8" s="72"/>
      <c r="AD8" s="75"/>
    </row>
    <row r="9" spans="1:30" ht="30" customHeight="1">
      <c r="B9" s="68"/>
      <c r="E9" s="420" t="s">
        <v>11</v>
      </c>
      <c r="F9" s="383"/>
      <c r="G9" s="384"/>
      <c r="H9" s="77">
        <v>0</v>
      </c>
      <c r="AD9" s="75"/>
    </row>
    <row r="10" spans="1:30" ht="15.75" customHeight="1">
      <c r="A10" s="72"/>
      <c r="B10" s="85"/>
      <c r="C10" s="72"/>
      <c r="D10" s="72"/>
      <c r="E10" s="86"/>
      <c r="F10" s="45"/>
      <c r="G10" s="45"/>
      <c r="H10" s="45"/>
      <c r="I10" s="45"/>
      <c r="J10" s="45"/>
      <c r="K10" s="87"/>
      <c r="L10" s="88"/>
      <c r="M10" s="88"/>
      <c r="N10" s="88"/>
      <c r="O10" s="87"/>
      <c r="P10" s="72"/>
      <c r="Q10" s="72"/>
      <c r="R10" s="72"/>
      <c r="S10" s="72"/>
      <c r="T10" s="72"/>
      <c r="U10" s="72"/>
      <c r="V10" s="74"/>
      <c r="W10" s="74"/>
      <c r="X10" s="73"/>
      <c r="AD10" s="75"/>
    </row>
    <row r="11" spans="1:30" ht="15.75" customHeight="1">
      <c r="A11" s="72"/>
      <c r="B11" s="421" t="s">
        <v>49</v>
      </c>
      <c r="C11" s="422"/>
      <c r="D11" s="422"/>
      <c r="E11" s="424"/>
      <c r="F11" s="397" t="s">
        <v>50</v>
      </c>
      <c r="G11" s="383"/>
      <c r="H11" s="383"/>
      <c r="I11" s="383"/>
      <c r="J11" s="384"/>
      <c r="K11" s="74"/>
      <c r="L11" s="404" t="s">
        <v>51</v>
      </c>
      <c r="M11" s="405"/>
      <c r="N11" s="402" t="s">
        <v>52</v>
      </c>
      <c r="O11" s="74"/>
      <c r="P11" s="396" t="s">
        <v>53</v>
      </c>
      <c r="Q11" s="383"/>
      <c r="R11" s="383"/>
      <c r="S11" s="383"/>
      <c r="T11" s="383"/>
      <c r="U11" s="384"/>
      <c r="V11" s="74"/>
      <c r="W11" s="74"/>
      <c r="X11" s="73"/>
      <c r="AD11" s="75"/>
    </row>
    <row r="12" spans="1:30" ht="33.75" customHeight="1">
      <c r="A12" s="72"/>
      <c r="B12" s="406"/>
      <c r="C12" s="423"/>
      <c r="D12" s="423"/>
      <c r="E12" s="403"/>
      <c r="F12" s="90" t="s">
        <v>54</v>
      </c>
      <c r="G12" s="91" t="s">
        <v>54</v>
      </c>
      <c r="H12" s="92" t="s">
        <v>55</v>
      </c>
      <c r="I12" s="92" t="s">
        <v>55</v>
      </c>
      <c r="J12" s="93" t="s">
        <v>55</v>
      </c>
      <c r="K12" s="94"/>
      <c r="L12" s="406"/>
      <c r="M12" s="407"/>
      <c r="N12" s="425"/>
      <c r="O12" s="94"/>
      <c r="P12" s="397" t="s">
        <v>99</v>
      </c>
      <c r="Q12" s="383"/>
      <c r="R12" s="383"/>
      <c r="S12" s="383"/>
      <c r="T12" s="383"/>
      <c r="U12" s="384"/>
      <c r="V12" s="94"/>
      <c r="W12" s="94"/>
      <c r="AD12" s="75"/>
    </row>
    <row r="13" spans="1:30" ht="42">
      <c r="A13" s="45"/>
      <c r="B13" s="14" t="s">
        <v>57</v>
      </c>
      <c r="C13" s="96" t="s">
        <v>58</v>
      </c>
      <c r="D13" s="96" t="s">
        <v>59</v>
      </c>
      <c r="E13" s="96" t="s">
        <v>60</v>
      </c>
      <c r="F13" s="97" t="s">
        <v>17</v>
      </c>
      <c r="G13" s="98" t="s">
        <v>18</v>
      </c>
      <c r="H13" s="99" t="s">
        <v>19</v>
      </c>
      <c r="I13" s="99" t="s">
        <v>20</v>
      </c>
      <c r="J13" s="100" t="s">
        <v>21</v>
      </c>
      <c r="K13" s="101"/>
      <c r="L13" s="102" t="s">
        <v>54</v>
      </c>
      <c r="M13" s="103" t="s">
        <v>55</v>
      </c>
      <c r="N13" s="104" t="s">
        <v>61</v>
      </c>
      <c r="O13" s="101"/>
      <c r="P13" s="105" t="s">
        <v>16</v>
      </c>
      <c r="Q13" s="90" t="s">
        <v>17</v>
      </c>
      <c r="R13" s="106" t="s">
        <v>18</v>
      </c>
      <c r="S13" s="107" t="s">
        <v>19</v>
      </c>
      <c r="T13" s="107" t="s">
        <v>20</v>
      </c>
      <c r="U13" s="93" t="s">
        <v>21</v>
      </c>
      <c r="V13" s="101"/>
      <c r="W13" s="101"/>
      <c r="AD13" s="75"/>
    </row>
    <row r="14" spans="1:30" ht="24" customHeight="1">
      <c r="A14" s="108"/>
      <c r="B14" s="109">
        <v>1</v>
      </c>
      <c r="C14" s="323">
        <v>1013132903</v>
      </c>
      <c r="D14" s="324" t="s">
        <v>105</v>
      </c>
      <c r="E14" s="325"/>
      <c r="F14" s="325">
        <v>2</v>
      </c>
      <c r="G14" s="325">
        <v>2</v>
      </c>
      <c r="H14" s="325">
        <v>2</v>
      </c>
      <c r="I14" s="325">
        <v>3</v>
      </c>
      <c r="J14" s="326">
        <v>2</v>
      </c>
      <c r="K14" s="117"/>
      <c r="L14" s="118">
        <f t="shared" ref="L14:L61" si="0">IFERROR(AVERAGE(F14:G14)," ")</f>
        <v>2</v>
      </c>
      <c r="M14" s="119">
        <f t="shared" ref="M14:M61" si="1">IFERROR(AVERAGE(H14:J14)," ")</f>
        <v>2.3333333333333335</v>
      </c>
      <c r="N14" s="120">
        <f t="shared" ref="N14:N61" si="2">IFERROR(AVERAGE(L14:M14)," ")</f>
        <v>2.166666666666667</v>
      </c>
      <c r="O14" s="1"/>
      <c r="P14" s="154" t="s">
        <v>22</v>
      </c>
      <c r="Q14" s="327">
        <f t="shared" ref="Q14:U14" si="3">COUNTIF(F$14:F$61,"0")</f>
        <v>0</v>
      </c>
      <c r="R14" s="328">
        <f t="shared" si="3"/>
        <v>0</v>
      </c>
      <c r="S14" s="328">
        <f t="shared" si="3"/>
        <v>0</v>
      </c>
      <c r="T14" s="328">
        <f t="shared" si="3"/>
        <v>7</v>
      </c>
      <c r="U14" s="329">
        <f t="shared" si="3"/>
        <v>0</v>
      </c>
      <c r="V14" s="117"/>
      <c r="W14" s="117"/>
      <c r="X14" s="1"/>
      <c r="Y14" s="1"/>
      <c r="Z14" s="1"/>
      <c r="AA14" s="1"/>
      <c r="AB14" s="1"/>
      <c r="AC14" s="1"/>
      <c r="AD14" s="6"/>
    </row>
    <row r="15" spans="1:30" ht="24" customHeight="1">
      <c r="A15" s="108"/>
      <c r="B15" s="121">
        <v>2</v>
      </c>
      <c r="C15" s="330">
        <v>1054680521</v>
      </c>
      <c r="D15" s="331" t="s">
        <v>106</v>
      </c>
      <c r="E15" s="193"/>
      <c r="F15" s="189">
        <v>2</v>
      </c>
      <c r="G15" s="189">
        <v>2</v>
      </c>
      <c r="H15" s="189">
        <v>3</v>
      </c>
      <c r="I15" s="189">
        <v>1</v>
      </c>
      <c r="J15" s="190">
        <v>2</v>
      </c>
      <c r="K15" s="117"/>
      <c r="L15" s="127">
        <f t="shared" si="0"/>
        <v>2</v>
      </c>
      <c r="M15" s="128">
        <f t="shared" si="1"/>
        <v>2</v>
      </c>
      <c r="N15" s="129">
        <f t="shared" si="2"/>
        <v>2</v>
      </c>
      <c r="O15" s="1"/>
      <c r="P15" s="130" t="s">
        <v>23</v>
      </c>
      <c r="Q15" s="131">
        <f t="shared" ref="Q15:U15" si="4">COUNTIF(F$14:F$61,"1")</f>
        <v>4</v>
      </c>
      <c r="R15" s="24">
        <f t="shared" si="4"/>
        <v>8</v>
      </c>
      <c r="S15" s="24">
        <f t="shared" si="4"/>
        <v>3</v>
      </c>
      <c r="T15" s="24">
        <f t="shared" si="4"/>
        <v>5</v>
      </c>
      <c r="U15" s="51">
        <f t="shared" si="4"/>
        <v>8</v>
      </c>
      <c r="V15" s="117"/>
      <c r="W15" s="117"/>
      <c r="X15" s="1"/>
      <c r="Y15" s="1"/>
      <c r="Z15" s="1"/>
      <c r="AA15" s="1"/>
      <c r="AB15" s="1"/>
      <c r="AC15" s="1"/>
      <c r="AD15" s="6"/>
    </row>
    <row r="16" spans="1:30" ht="24" customHeight="1">
      <c r="A16" s="108"/>
      <c r="B16" s="132">
        <v>3</v>
      </c>
      <c r="C16" s="323">
        <v>1141332784</v>
      </c>
      <c r="D16" s="324" t="s">
        <v>107</v>
      </c>
      <c r="E16" s="189" t="s">
        <v>108</v>
      </c>
      <c r="F16" s="189">
        <v>3</v>
      </c>
      <c r="G16" s="189">
        <v>3</v>
      </c>
      <c r="H16" s="189">
        <v>3</v>
      </c>
      <c r="I16" s="189">
        <v>1</v>
      </c>
      <c r="J16" s="190">
        <v>2</v>
      </c>
      <c r="K16" s="117"/>
      <c r="L16" s="127">
        <f t="shared" si="0"/>
        <v>3</v>
      </c>
      <c r="M16" s="128">
        <f t="shared" si="1"/>
        <v>2</v>
      </c>
      <c r="N16" s="129">
        <f t="shared" si="2"/>
        <v>2.5</v>
      </c>
      <c r="O16" s="1"/>
      <c r="P16" s="137" t="s">
        <v>24</v>
      </c>
      <c r="Q16" s="138">
        <f t="shared" ref="Q16:U16" si="5">COUNTIF(F$14:F$61,"2")</f>
        <v>12</v>
      </c>
      <c r="R16" s="26">
        <f t="shared" si="5"/>
        <v>21</v>
      </c>
      <c r="S16" s="26">
        <f t="shared" si="5"/>
        <v>13</v>
      </c>
      <c r="T16" s="26">
        <f t="shared" si="5"/>
        <v>8</v>
      </c>
      <c r="U16" s="52">
        <f t="shared" si="5"/>
        <v>18</v>
      </c>
      <c r="V16" s="117"/>
      <c r="W16" s="117"/>
      <c r="X16" s="1"/>
      <c r="Y16" s="1"/>
      <c r="Z16" s="1"/>
      <c r="AA16" s="1"/>
      <c r="AB16" s="1"/>
      <c r="AC16" s="1"/>
      <c r="AD16" s="6"/>
    </row>
    <row r="17" spans="1:30" ht="24" customHeight="1">
      <c r="A17" s="108"/>
      <c r="B17" s="121">
        <v>4</v>
      </c>
      <c r="C17" s="330">
        <v>1030614727</v>
      </c>
      <c r="D17" s="332" t="s">
        <v>109</v>
      </c>
      <c r="E17" s="193"/>
      <c r="F17" s="189">
        <v>3</v>
      </c>
      <c r="G17" s="189">
        <v>2</v>
      </c>
      <c r="H17" s="189">
        <v>3</v>
      </c>
      <c r="I17" s="189">
        <v>2</v>
      </c>
      <c r="J17" s="190">
        <v>2</v>
      </c>
      <c r="K17" s="117"/>
      <c r="L17" s="127">
        <f t="shared" si="0"/>
        <v>2.5</v>
      </c>
      <c r="M17" s="128">
        <f t="shared" si="1"/>
        <v>2.3333333333333335</v>
      </c>
      <c r="N17" s="129">
        <f t="shared" si="2"/>
        <v>2.416666666666667</v>
      </c>
      <c r="O17" s="1"/>
      <c r="P17" s="140" t="s">
        <v>25</v>
      </c>
      <c r="Q17" s="141">
        <f t="shared" ref="Q17:U17" si="6">COUNTIF(F$14:F$61,"3")</f>
        <v>15</v>
      </c>
      <c r="R17" s="28">
        <f t="shared" si="6"/>
        <v>2</v>
      </c>
      <c r="S17" s="28">
        <f t="shared" si="6"/>
        <v>15</v>
      </c>
      <c r="T17" s="28">
        <f t="shared" si="6"/>
        <v>11</v>
      </c>
      <c r="U17" s="53">
        <f t="shared" si="6"/>
        <v>5</v>
      </c>
      <c r="V17" s="117"/>
      <c r="W17" s="117"/>
      <c r="X17" s="1"/>
      <c r="Y17" s="1"/>
      <c r="Z17" s="1"/>
      <c r="AA17" s="1"/>
      <c r="AB17" s="1"/>
      <c r="AC17" s="1"/>
      <c r="AD17" s="6"/>
    </row>
    <row r="18" spans="1:30" ht="24" customHeight="1">
      <c r="A18" s="108"/>
      <c r="B18" s="132">
        <v>5</v>
      </c>
      <c r="C18" s="323">
        <v>1026570265</v>
      </c>
      <c r="D18" s="324" t="s">
        <v>110</v>
      </c>
      <c r="E18" s="189"/>
      <c r="F18" s="189">
        <v>2</v>
      </c>
      <c r="G18" s="189">
        <v>2</v>
      </c>
      <c r="H18" s="189">
        <v>2</v>
      </c>
      <c r="I18" s="189">
        <v>2</v>
      </c>
      <c r="J18" s="190">
        <v>2</v>
      </c>
      <c r="K18" s="117"/>
      <c r="L18" s="127">
        <f t="shared" si="0"/>
        <v>2</v>
      </c>
      <c r="M18" s="128">
        <f t="shared" si="1"/>
        <v>2</v>
      </c>
      <c r="N18" s="129">
        <f t="shared" si="2"/>
        <v>2</v>
      </c>
      <c r="O18" s="1"/>
      <c r="P18" s="145" t="s">
        <v>26</v>
      </c>
      <c r="Q18" s="146">
        <f t="shared" ref="Q18:U18" si="7">SUM(Q14:Q17)</f>
        <v>31</v>
      </c>
      <c r="R18" s="47">
        <f t="shared" si="7"/>
        <v>31</v>
      </c>
      <c r="S18" s="47">
        <f t="shared" si="7"/>
        <v>31</v>
      </c>
      <c r="T18" s="47">
        <f t="shared" si="7"/>
        <v>31</v>
      </c>
      <c r="U18" s="48">
        <f t="shared" si="7"/>
        <v>31</v>
      </c>
      <c r="V18" s="117"/>
      <c r="W18" s="117"/>
      <c r="X18" s="1"/>
      <c r="Y18" s="1"/>
      <c r="Z18" s="1"/>
      <c r="AA18" s="1"/>
      <c r="AB18" s="1"/>
      <c r="AC18" s="1"/>
      <c r="AD18" s="6"/>
    </row>
    <row r="19" spans="1:30" ht="24" customHeight="1">
      <c r="A19" s="108"/>
      <c r="B19" s="121">
        <v>6</v>
      </c>
      <c r="C19" s="330">
        <v>1078689135</v>
      </c>
      <c r="D19" s="331" t="s">
        <v>111</v>
      </c>
      <c r="E19" s="205"/>
      <c r="F19" s="189">
        <v>3</v>
      </c>
      <c r="G19" s="189">
        <v>2</v>
      </c>
      <c r="H19" s="189">
        <v>2</v>
      </c>
      <c r="I19" s="189">
        <v>3</v>
      </c>
      <c r="J19" s="190">
        <v>2</v>
      </c>
      <c r="K19" s="117"/>
      <c r="L19" s="127">
        <f t="shared" si="0"/>
        <v>2.5</v>
      </c>
      <c r="M19" s="128">
        <f t="shared" si="1"/>
        <v>2.3333333333333335</v>
      </c>
      <c r="N19" s="129">
        <f t="shared" si="2"/>
        <v>2.416666666666667</v>
      </c>
      <c r="O19" s="1"/>
      <c r="P19" s="148"/>
      <c r="Q19" s="117"/>
      <c r="R19" s="117"/>
      <c r="S19" s="117"/>
      <c r="T19" s="117"/>
      <c r="U19" s="149"/>
      <c r="V19" s="117"/>
      <c r="W19" s="117"/>
      <c r="X19" s="1"/>
      <c r="Y19" s="1"/>
      <c r="Z19" s="1"/>
      <c r="AA19" s="1"/>
      <c r="AB19" s="1"/>
      <c r="AC19" s="1"/>
      <c r="AD19" s="6"/>
    </row>
    <row r="20" spans="1:30" ht="24" customHeight="1">
      <c r="A20" s="108"/>
      <c r="B20" s="132">
        <v>7</v>
      </c>
      <c r="C20" s="323">
        <v>1141331868</v>
      </c>
      <c r="D20" s="324" t="s">
        <v>112</v>
      </c>
      <c r="E20" s="189" t="s">
        <v>108</v>
      </c>
      <c r="F20" s="189">
        <v>2</v>
      </c>
      <c r="G20" s="189">
        <v>2</v>
      </c>
      <c r="H20" s="189">
        <v>2</v>
      </c>
      <c r="I20" s="189">
        <v>3</v>
      </c>
      <c r="J20" s="190">
        <v>2</v>
      </c>
      <c r="K20" s="117"/>
      <c r="L20" s="127">
        <f t="shared" si="0"/>
        <v>2</v>
      </c>
      <c r="M20" s="128">
        <f t="shared" si="1"/>
        <v>2.3333333333333335</v>
      </c>
      <c r="N20" s="129">
        <f t="shared" si="2"/>
        <v>2.166666666666667</v>
      </c>
      <c r="O20" s="1"/>
      <c r="P20" s="397" t="s">
        <v>70</v>
      </c>
      <c r="Q20" s="383"/>
      <c r="R20" s="383"/>
      <c r="S20" s="383"/>
      <c r="T20" s="383"/>
      <c r="U20" s="384"/>
      <c r="V20" s="117"/>
      <c r="W20" s="117"/>
      <c r="X20" s="1"/>
      <c r="Y20" s="1"/>
      <c r="Z20" s="1"/>
      <c r="AA20" s="1"/>
      <c r="AB20" s="1"/>
      <c r="AC20" s="1"/>
      <c r="AD20" s="6"/>
    </row>
    <row r="21" spans="1:30" ht="24" customHeight="1">
      <c r="A21" s="108"/>
      <c r="B21" s="121">
        <v>8</v>
      </c>
      <c r="C21" s="330">
        <v>1141325325</v>
      </c>
      <c r="D21" s="331" t="s">
        <v>113</v>
      </c>
      <c r="E21" s="205"/>
      <c r="F21" s="189">
        <v>3</v>
      </c>
      <c r="G21" s="189">
        <v>2</v>
      </c>
      <c r="H21" s="189">
        <v>2</v>
      </c>
      <c r="I21" s="189">
        <v>0</v>
      </c>
      <c r="J21" s="190">
        <v>1</v>
      </c>
      <c r="K21" s="117"/>
      <c r="L21" s="127">
        <f t="shared" si="0"/>
        <v>2.5</v>
      </c>
      <c r="M21" s="128">
        <f t="shared" si="1"/>
        <v>1</v>
      </c>
      <c r="N21" s="129">
        <f t="shared" si="2"/>
        <v>1.75</v>
      </c>
      <c r="O21" s="1"/>
      <c r="P21" s="426" t="s">
        <v>16</v>
      </c>
      <c r="Q21" s="427" t="s">
        <v>17</v>
      </c>
      <c r="R21" s="433" t="s">
        <v>18</v>
      </c>
      <c r="S21" s="429" t="s">
        <v>19</v>
      </c>
      <c r="T21" s="429" t="s">
        <v>20</v>
      </c>
      <c r="U21" s="431" t="s">
        <v>21</v>
      </c>
      <c r="V21" s="117"/>
      <c r="W21" s="117"/>
      <c r="X21" s="1"/>
      <c r="Y21" s="1"/>
      <c r="Z21" s="1"/>
      <c r="AA21" s="1"/>
      <c r="AB21" s="1"/>
      <c r="AC21" s="1"/>
      <c r="AD21" s="6"/>
    </row>
    <row r="22" spans="1:30" ht="24" customHeight="1">
      <c r="A22" s="108"/>
      <c r="B22" s="132">
        <v>9</v>
      </c>
      <c r="C22" s="323">
        <v>1141331474</v>
      </c>
      <c r="D22" s="324" t="s">
        <v>114</v>
      </c>
      <c r="E22" s="333" t="s">
        <v>108</v>
      </c>
      <c r="F22" s="189">
        <v>3</v>
      </c>
      <c r="G22" s="189">
        <v>2</v>
      </c>
      <c r="H22" s="189">
        <v>2</v>
      </c>
      <c r="I22" s="189">
        <v>1</v>
      </c>
      <c r="J22" s="190">
        <v>1</v>
      </c>
      <c r="K22" s="117"/>
      <c r="L22" s="127">
        <f t="shared" si="0"/>
        <v>2.5</v>
      </c>
      <c r="M22" s="128">
        <f t="shared" si="1"/>
        <v>1.3333333333333333</v>
      </c>
      <c r="N22" s="129">
        <f t="shared" si="2"/>
        <v>1.9166666666666665</v>
      </c>
      <c r="O22" s="1"/>
      <c r="P22" s="403"/>
      <c r="Q22" s="428"/>
      <c r="R22" s="434"/>
      <c r="S22" s="430"/>
      <c r="T22" s="430"/>
      <c r="U22" s="432"/>
      <c r="V22" s="117"/>
      <c r="W22" s="117"/>
      <c r="X22" s="1"/>
      <c r="Y22" s="1"/>
      <c r="Z22" s="1"/>
      <c r="AA22" s="1"/>
      <c r="AB22" s="1"/>
      <c r="AC22" s="1"/>
      <c r="AD22" s="6"/>
    </row>
    <row r="23" spans="1:30" ht="24" customHeight="1">
      <c r="A23" s="108"/>
      <c r="B23" s="121">
        <v>10</v>
      </c>
      <c r="C23" s="330">
        <v>1141324368</v>
      </c>
      <c r="D23" s="332" t="s">
        <v>115</v>
      </c>
      <c r="E23" s="193"/>
      <c r="F23" s="189">
        <v>1</v>
      </c>
      <c r="G23" s="189">
        <v>1</v>
      </c>
      <c r="H23" s="189">
        <v>1</v>
      </c>
      <c r="I23" s="189">
        <v>0</v>
      </c>
      <c r="J23" s="190">
        <v>2</v>
      </c>
      <c r="K23" s="117"/>
      <c r="L23" s="127">
        <f t="shared" si="0"/>
        <v>1</v>
      </c>
      <c r="M23" s="128">
        <f t="shared" si="1"/>
        <v>1</v>
      </c>
      <c r="N23" s="129">
        <f t="shared" si="2"/>
        <v>1</v>
      </c>
      <c r="O23" s="1"/>
      <c r="P23" s="154" t="s">
        <v>33</v>
      </c>
      <c r="Q23" s="155">
        <f t="shared" ref="Q23:U23" si="8">(Q14*100/Q18)/100</f>
        <v>0</v>
      </c>
      <c r="R23" s="156">
        <f t="shared" si="8"/>
        <v>0</v>
      </c>
      <c r="S23" s="156">
        <f t="shared" si="8"/>
        <v>0</v>
      </c>
      <c r="T23" s="156">
        <f t="shared" si="8"/>
        <v>0.22580645161290325</v>
      </c>
      <c r="U23" s="157">
        <f t="shared" si="8"/>
        <v>0</v>
      </c>
      <c r="V23" s="117"/>
      <c r="W23" s="117"/>
      <c r="X23" s="1"/>
      <c r="Y23" s="1"/>
      <c r="Z23" s="1"/>
      <c r="AA23" s="1"/>
      <c r="AB23" s="1"/>
      <c r="AC23" s="1"/>
      <c r="AD23" s="6"/>
    </row>
    <row r="24" spans="1:30" ht="24" customHeight="1">
      <c r="A24" s="108"/>
      <c r="B24" s="132">
        <v>11</v>
      </c>
      <c r="C24" s="323">
        <v>1141327473</v>
      </c>
      <c r="D24" s="324" t="s">
        <v>116</v>
      </c>
      <c r="E24" s="189" t="s">
        <v>108</v>
      </c>
      <c r="F24" s="189">
        <v>2</v>
      </c>
      <c r="G24" s="189">
        <v>2</v>
      </c>
      <c r="H24" s="189">
        <v>2</v>
      </c>
      <c r="I24" s="189">
        <v>3</v>
      </c>
      <c r="J24" s="190">
        <v>2</v>
      </c>
      <c r="K24" s="117"/>
      <c r="L24" s="127">
        <f t="shared" si="0"/>
        <v>2</v>
      </c>
      <c r="M24" s="128">
        <f t="shared" si="1"/>
        <v>2.3333333333333335</v>
      </c>
      <c r="N24" s="129">
        <f t="shared" si="2"/>
        <v>2.166666666666667</v>
      </c>
      <c r="O24" s="1"/>
      <c r="P24" s="130" t="s">
        <v>34</v>
      </c>
      <c r="Q24" s="158">
        <f t="shared" ref="Q24:U24" si="9">(Q15*100/Q18)/100</f>
        <v>0.12903225806451613</v>
      </c>
      <c r="R24" s="159">
        <f t="shared" si="9"/>
        <v>0.25806451612903225</v>
      </c>
      <c r="S24" s="159">
        <f t="shared" si="9"/>
        <v>9.6774193548387094E-2</v>
      </c>
      <c r="T24" s="159">
        <f t="shared" si="9"/>
        <v>0.16129032258064516</v>
      </c>
      <c r="U24" s="160">
        <f t="shared" si="9"/>
        <v>0.25806451612903225</v>
      </c>
      <c r="V24" s="117"/>
      <c r="W24" s="117"/>
      <c r="X24" s="1"/>
      <c r="Y24" s="1"/>
      <c r="Z24" s="1"/>
      <c r="AA24" s="1"/>
      <c r="AB24" s="1"/>
      <c r="AC24" s="1"/>
      <c r="AD24" s="6"/>
    </row>
    <row r="25" spans="1:30" ht="24" customHeight="1">
      <c r="A25" s="108"/>
      <c r="B25" s="121">
        <v>12</v>
      </c>
      <c r="C25" s="330">
        <v>1023390276</v>
      </c>
      <c r="D25" s="331" t="s">
        <v>117</v>
      </c>
      <c r="E25" s="193"/>
      <c r="F25" s="189">
        <v>2</v>
      </c>
      <c r="G25" s="189">
        <v>2</v>
      </c>
      <c r="H25" s="189">
        <v>3</v>
      </c>
      <c r="I25" s="189">
        <v>1</v>
      </c>
      <c r="J25" s="190">
        <v>2</v>
      </c>
      <c r="K25" s="117"/>
      <c r="L25" s="127">
        <f t="shared" si="0"/>
        <v>2</v>
      </c>
      <c r="M25" s="128">
        <f t="shared" si="1"/>
        <v>2</v>
      </c>
      <c r="N25" s="129">
        <f t="shared" si="2"/>
        <v>2</v>
      </c>
      <c r="O25" s="1"/>
      <c r="P25" s="161" t="s">
        <v>35</v>
      </c>
      <c r="Q25" s="162">
        <f t="shared" ref="Q25:U25" si="10">(Q16*100/Q18)/100</f>
        <v>0.38709677419354838</v>
      </c>
      <c r="R25" s="163">
        <f t="shared" si="10"/>
        <v>0.67741935483870963</v>
      </c>
      <c r="S25" s="163">
        <f t="shared" si="10"/>
        <v>0.41935483870967744</v>
      </c>
      <c r="T25" s="163">
        <f t="shared" si="10"/>
        <v>0.25806451612903225</v>
      </c>
      <c r="U25" s="164">
        <f t="shared" si="10"/>
        <v>0.58064516129032251</v>
      </c>
      <c r="V25" s="117"/>
      <c r="W25" s="117"/>
      <c r="X25" s="1"/>
      <c r="Y25" s="1"/>
      <c r="Z25" s="1"/>
      <c r="AA25" s="1"/>
      <c r="AB25" s="1"/>
      <c r="AC25" s="1"/>
      <c r="AD25" s="6"/>
    </row>
    <row r="26" spans="1:30" ht="24" customHeight="1">
      <c r="A26" s="108"/>
      <c r="B26" s="132">
        <v>13</v>
      </c>
      <c r="C26" s="323">
        <v>1030618707</v>
      </c>
      <c r="D26" s="324" t="s">
        <v>118</v>
      </c>
      <c r="E26" s="189" t="s">
        <v>108</v>
      </c>
      <c r="F26" s="189">
        <v>3</v>
      </c>
      <c r="G26" s="189">
        <v>3</v>
      </c>
      <c r="H26" s="189">
        <v>3</v>
      </c>
      <c r="I26" s="189">
        <v>1</v>
      </c>
      <c r="J26" s="190">
        <v>2</v>
      </c>
      <c r="K26" s="117"/>
      <c r="L26" s="127">
        <f t="shared" si="0"/>
        <v>3</v>
      </c>
      <c r="M26" s="128">
        <f t="shared" si="1"/>
        <v>2</v>
      </c>
      <c r="N26" s="129">
        <f t="shared" si="2"/>
        <v>2.5</v>
      </c>
      <c r="O26" s="1"/>
      <c r="P26" s="140" t="s">
        <v>36</v>
      </c>
      <c r="Q26" s="167">
        <f t="shared" ref="Q26:U26" si="11">(Q17*100/Q18)/100</f>
        <v>0.4838709677419355</v>
      </c>
      <c r="R26" s="168">
        <f t="shared" si="11"/>
        <v>6.4516129032258063E-2</v>
      </c>
      <c r="S26" s="168">
        <f t="shared" si="11"/>
        <v>0.4838709677419355</v>
      </c>
      <c r="T26" s="168">
        <f t="shared" si="11"/>
        <v>0.35483870967741937</v>
      </c>
      <c r="U26" s="169">
        <f t="shared" si="11"/>
        <v>0.16129032258064516</v>
      </c>
      <c r="V26" s="117"/>
      <c r="W26" s="117"/>
      <c r="X26" s="1"/>
      <c r="Y26" s="1"/>
      <c r="Z26" s="1"/>
      <c r="AA26" s="1"/>
      <c r="AB26" s="1"/>
      <c r="AC26" s="1"/>
      <c r="AD26" s="6"/>
    </row>
    <row r="27" spans="1:30" ht="24" customHeight="1">
      <c r="A27" s="108"/>
      <c r="B27" s="121">
        <v>14</v>
      </c>
      <c r="C27" s="330">
        <v>1050612535</v>
      </c>
      <c r="D27" s="331" t="s">
        <v>119</v>
      </c>
      <c r="E27" s="205" t="s">
        <v>67</v>
      </c>
      <c r="F27" s="189">
        <v>2</v>
      </c>
      <c r="G27" s="189">
        <v>1</v>
      </c>
      <c r="H27" s="189">
        <v>3</v>
      </c>
      <c r="I27" s="189">
        <v>3</v>
      </c>
      <c r="J27" s="190">
        <v>2</v>
      </c>
      <c r="K27" s="117"/>
      <c r="L27" s="127">
        <f t="shared" si="0"/>
        <v>1.5</v>
      </c>
      <c r="M27" s="128">
        <f t="shared" si="1"/>
        <v>2.6666666666666665</v>
      </c>
      <c r="N27" s="129">
        <f t="shared" si="2"/>
        <v>2.083333333333333</v>
      </c>
      <c r="O27" s="1"/>
      <c r="P27" s="145" t="s">
        <v>26</v>
      </c>
      <c r="Q27" s="170">
        <f t="shared" ref="Q27:U27" si="12">SUM(Q23:Q26)</f>
        <v>1</v>
      </c>
      <c r="R27" s="171">
        <f t="shared" si="12"/>
        <v>1</v>
      </c>
      <c r="S27" s="171">
        <f t="shared" si="12"/>
        <v>1</v>
      </c>
      <c r="T27" s="171">
        <f t="shared" si="12"/>
        <v>1</v>
      </c>
      <c r="U27" s="172">
        <f t="shared" si="12"/>
        <v>0.99999999999999989</v>
      </c>
      <c r="V27" s="117"/>
      <c r="W27" s="117"/>
      <c r="X27" s="1"/>
      <c r="Y27" s="1"/>
      <c r="Z27" s="1"/>
      <c r="AA27" s="1"/>
      <c r="AB27" s="1"/>
      <c r="AC27" s="1"/>
      <c r="AD27" s="6"/>
    </row>
    <row r="28" spans="1:30" ht="24" customHeight="1">
      <c r="A28" s="108"/>
      <c r="B28" s="132">
        <v>15</v>
      </c>
      <c r="C28" s="323">
        <v>1141324440</v>
      </c>
      <c r="D28" s="324" t="s">
        <v>120</v>
      </c>
      <c r="E28" s="334"/>
      <c r="F28" s="189">
        <v>3</v>
      </c>
      <c r="G28" s="189">
        <v>2</v>
      </c>
      <c r="H28" s="189">
        <v>3</v>
      </c>
      <c r="I28" s="189">
        <v>2</v>
      </c>
      <c r="J28" s="190">
        <v>2</v>
      </c>
      <c r="K28" s="117"/>
      <c r="L28" s="127">
        <f t="shared" si="0"/>
        <v>2.5</v>
      </c>
      <c r="M28" s="128">
        <f t="shared" si="1"/>
        <v>2.3333333333333335</v>
      </c>
      <c r="N28" s="129">
        <f t="shared" si="2"/>
        <v>2.416666666666667</v>
      </c>
      <c r="O28" s="1"/>
      <c r="P28" s="1"/>
      <c r="Q28" s="1"/>
      <c r="R28" s="1"/>
      <c r="S28" s="1"/>
      <c r="T28" s="1"/>
      <c r="U28" s="1"/>
      <c r="V28" s="117"/>
      <c r="W28" s="117"/>
      <c r="X28" s="1"/>
      <c r="Y28" s="1"/>
      <c r="Z28" s="1"/>
      <c r="AA28" s="1"/>
      <c r="AB28" s="1"/>
      <c r="AC28" s="1"/>
      <c r="AD28" s="6"/>
    </row>
    <row r="29" spans="1:30" ht="24" customHeight="1">
      <c r="A29" s="108"/>
      <c r="B29" s="121">
        <v>16</v>
      </c>
      <c r="C29" s="330">
        <v>1030612900</v>
      </c>
      <c r="D29" s="331" t="s">
        <v>121</v>
      </c>
      <c r="E29" s="193"/>
      <c r="F29" s="189">
        <v>3</v>
      </c>
      <c r="G29" s="189">
        <v>2</v>
      </c>
      <c r="H29" s="189">
        <v>3</v>
      </c>
      <c r="I29" s="189">
        <v>2</v>
      </c>
      <c r="J29" s="190">
        <v>2</v>
      </c>
      <c r="K29" s="117"/>
      <c r="L29" s="127">
        <f t="shared" si="0"/>
        <v>2.5</v>
      </c>
      <c r="M29" s="128">
        <f t="shared" si="1"/>
        <v>2.3333333333333335</v>
      </c>
      <c r="N29" s="129">
        <f t="shared" si="2"/>
        <v>2.416666666666667</v>
      </c>
      <c r="O29" s="1"/>
      <c r="P29" s="396" t="s">
        <v>81</v>
      </c>
      <c r="Q29" s="383"/>
      <c r="R29" s="384"/>
      <c r="S29" s="117"/>
      <c r="T29" s="117"/>
      <c r="U29" s="117"/>
      <c r="V29" s="117"/>
      <c r="W29" s="117"/>
      <c r="X29" s="1"/>
      <c r="Y29" s="1"/>
      <c r="Z29" s="1"/>
      <c r="AA29" s="1"/>
      <c r="AB29" s="1"/>
      <c r="AC29" s="1"/>
      <c r="AD29" s="6"/>
    </row>
    <row r="30" spans="1:30" ht="24" customHeight="1">
      <c r="A30" s="108"/>
      <c r="B30" s="132">
        <v>17</v>
      </c>
      <c r="C30" s="323">
        <v>1050724927</v>
      </c>
      <c r="D30" s="324" t="s">
        <v>122</v>
      </c>
      <c r="E30" s="335" t="s">
        <v>108</v>
      </c>
      <c r="F30" s="189">
        <v>3</v>
      </c>
      <c r="G30" s="189">
        <v>1</v>
      </c>
      <c r="H30" s="189">
        <v>2</v>
      </c>
      <c r="I30" s="189">
        <v>0</v>
      </c>
      <c r="J30" s="190">
        <v>1</v>
      </c>
      <c r="K30" s="117"/>
      <c r="L30" s="127">
        <f t="shared" si="0"/>
        <v>2</v>
      </c>
      <c r="M30" s="128">
        <f t="shared" si="1"/>
        <v>1</v>
      </c>
      <c r="N30" s="129">
        <f t="shared" si="2"/>
        <v>1.5</v>
      </c>
      <c r="O30" s="1"/>
      <c r="P30" s="397" t="s">
        <v>100</v>
      </c>
      <c r="Q30" s="383"/>
      <c r="R30" s="384"/>
      <c r="S30" s="117"/>
      <c r="T30" s="1"/>
      <c r="U30" s="1"/>
      <c r="V30" s="117"/>
      <c r="W30" s="117"/>
      <c r="X30" s="1"/>
      <c r="Y30" s="1"/>
      <c r="Z30" s="1"/>
      <c r="AA30" s="1"/>
      <c r="AB30" s="1"/>
      <c r="AC30" s="1"/>
      <c r="AD30" s="6"/>
    </row>
    <row r="31" spans="1:30" ht="24" customHeight="1">
      <c r="A31" s="108"/>
      <c r="B31" s="121">
        <v>18</v>
      </c>
      <c r="C31" s="330">
        <v>1013132745</v>
      </c>
      <c r="D31" s="331" t="s">
        <v>123</v>
      </c>
      <c r="E31" s="205" t="s">
        <v>108</v>
      </c>
      <c r="F31" s="189">
        <v>1</v>
      </c>
      <c r="G31" s="189">
        <v>2</v>
      </c>
      <c r="H31" s="189">
        <v>2</v>
      </c>
      <c r="I31" s="189">
        <v>2</v>
      </c>
      <c r="J31" s="190">
        <v>1</v>
      </c>
      <c r="K31" s="117"/>
      <c r="L31" s="127">
        <f t="shared" si="0"/>
        <v>1.5</v>
      </c>
      <c r="M31" s="128">
        <f t="shared" si="1"/>
        <v>1.6666666666666667</v>
      </c>
      <c r="N31" s="129">
        <f t="shared" si="2"/>
        <v>1.5833333333333335</v>
      </c>
      <c r="O31" s="1"/>
      <c r="P31" s="105" t="s">
        <v>16</v>
      </c>
      <c r="Q31" s="174" t="s">
        <v>14</v>
      </c>
      <c r="R31" s="175" t="s">
        <v>15</v>
      </c>
      <c r="S31" s="117"/>
      <c r="T31" s="1"/>
      <c r="U31" s="1"/>
      <c r="V31" s="117"/>
      <c r="W31" s="117"/>
      <c r="X31" s="1"/>
      <c r="Y31" s="1"/>
      <c r="Z31" s="1"/>
      <c r="AA31" s="1"/>
      <c r="AB31" s="1"/>
      <c r="AC31" s="1"/>
      <c r="AD31" s="6"/>
    </row>
    <row r="32" spans="1:30" ht="24" customHeight="1">
      <c r="A32" s="108"/>
      <c r="B32" s="132">
        <v>19</v>
      </c>
      <c r="C32" s="323">
        <v>5262795</v>
      </c>
      <c r="D32" s="324" t="s">
        <v>124</v>
      </c>
      <c r="E32" s="334"/>
      <c r="F32" s="189">
        <v>3</v>
      </c>
      <c r="G32" s="189">
        <v>2</v>
      </c>
      <c r="H32" s="189">
        <v>3</v>
      </c>
      <c r="I32" s="189">
        <v>3</v>
      </c>
      <c r="J32" s="190">
        <v>3</v>
      </c>
      <c r="K32" s="117"/>
      <c r="L32" s="127">
        <f t="shared" si="0"/>
        <v>2.5</v>
      </c>
      <c r="M32" s="128">
        <f t="shared" si="1"/>
        <v>3</v>
      </c>
      <c r="N32" s="129">
        <f t="shared" si="2"/>
        <v>2.75</v>
      </c>
      <c r="O32" s="1"/>
      <c r="P32" s="267" t="s">
        <v>22</v>
      </c>
      <c r="Q32" s="268">
        <f>COUNTIFS($L$14:$L$61,"&gt;=0",$L$14:$L$61,"&lt;0,99")</f>
        <v>0</v>
      </c>
      <c r="R32" s="269">
        <f>COUNTIFS($M$14:$M$61,"&gt;=0",$M$14:$M$61,"&lt;0,99")</f>
        <v>1</v>
      </c>
      <c r="S32" s="117"/>
      <c r="T32" s="1"/>
      <c r="U32" s="1"/>
      <c r="V32" s="117"/>
      <c r="W32" s="117"/>
      <c r="X32" s="1"/>
      <c r="Y32" s="1"/>
      <c r="Z32" s="1"/>
      <c r="AA32" s="1"/>
      <c r="AB32" s="1"/>
      <c r="AC32" s="1"/>
      <c r="AD32" s="6"/>
    </row>
    <row r="33" spans="1:30" ht="24" customHeight="1">
      <c r="A33" s="108"/>
      <c r="B33" s="121">
        <v>20</v>
      </c>
      <c r="C33" s="330">
        <v>1034665554</v>
      </c>
      <c r="D33" s="331" t="s">
        <v>125</v>
      </c>
      <c r="E33" s="336"/>
      <c r="F33" s="189">
        <v>3</v>
      </c>
      <c r="G33" s="189">
        <v>2</v>
      </c>
      <c r="H33" s="189">
        <v>3</v>
      </c>
      <c r="I33" s="189">
        <v>2</v>
      </c>
      <c r="J33" s="190">
        <v>2</v>
      </c>
      <c r="K33" s="117"/>
      <c r="L33" s="127">
        <f t="shared" si="0"/>
        <v>2.5</v>
      </c>
      <c r="M33" s="128">
        <f t="shared" si="1"/>
        <v>2.3333333333333335</v>
      </c>
      <c r="N33" s="129">
        <f t="shared" si="2"/>
        <v>2.416666666666667</v>
      </c>
      <c r="O33" s="1"/>
      <c r="P33" s="130" t="s">
        <v>23</v>
      </c>
      <c r="Q33" s="176">
        <f>COUNTIFS($L$14:$L$61,"&gt;=1",$L$14:$L$61,"&lt;1,99")</f>
        <v>6</v>
      </c>
      <c r="R33" s="177">
        <f>COUNTIFS($M$14:$M$61,"&gt;=1",$M$14:$M$61,"&lt;1,99")</f>
        <v>8</v>
      </c>
      <c r="S33" s="117"/>
      <c r="T33" s="1"/>
      <c r="U33" s="1"/>
      <c r="V33" s="178"/>
      <c r="W33" s="117"/>
      <c r="X33" s="1"/>
      <c r="Y33" s="1"/>
      <c r="Z33" s="1"/>
      <c r="AA33" s="1"/>
      <c r="AB33" s="1"/>
      <c r="AC33" s="1"/>
      <c r="AD33" s="6"/>
    </row>
    <row r="34" spans="1:30" ht="24" customHeight="1">
      <c r="A34" s="108"/>
      <c r="B34" s="132">
        <v>21</v>
      </c>
      <c r="C34" s="323">
        <v>1141325305</v>
      </c>
      <c r="D34" s="324" t="s">
        <v>126</v>
      </c>
      <c r="E34" s="188"/>
      <c r="F34" s="189">
        <v>3</v>
      </c>
      <c r="G34" s="189">
        <v>1</v>
      </c>
      <c r="H34" s="189">
        <v>2</v>
      </c>
      <c r="I34" s="189">
        <v>0</v>
      </c>
      <c r="J34" s="190">
        <v>1</v>
      </c>
      <c r="K34" s="117"/>
      <c r="L34" s="127">
        <f t="shared" si="0"/>
        <v>2</v>
      </c>
      <c r="M34" s="128">
        <f t="shared" si="1"/>
        <v>1</v>
      </c>
      <c r="N34" s="129">
        <f t="shared" si="2"/>
        <v>1.5</v>
      </c>
      <c r="O34" s="1"/>
      <c r="P34" s="137" t="s">
        <v>24</v>
      </c>
      <c r="Q34" s="179">
        <f>COUNTIFS($L$14:$L$61,"&gt;=2",$L$14:$L$61,"&lt;2,99")</f>
        <v>23</v>
      </c>
      <c r="R34" s="180">
        <f>COUNTIFS($M$14:$M$61,"&gt;=2",$M$14:$M$61,"&lt;2,99")</f>
        <v>17</v>
      </c>
      <c r="S34" s="117"/>
      <c r="T34" s="1"/>
      <c r="U34" s="1"/>
      <c r="V34" s="117"/>
      <c r="W34" s="117"/>
      <c r="X34" s="1"/>
      <c r="Y34" s="1"/>
      <c r="Z34" s="1"/>
      <c r="AA34" s="1"/>
      <c r="AB34" s="1"/>
      <c r="AC34" s="1"/>
      <c r="AD34" s="6"/>
    </row>
    <row r="35" spans="1:30" ht="24" customHeight="1">
      <c r="A35" s="108"/>
      <c r="B35" s="121">
        <v>22</v>
      </c>
      <c r="C35" s="330">
        <v>1018515999</v>
      </c>
      <c r="D35" s="331" t="s">
        <v>127</v>
      </c>
      <c r="E35" s="337"/>
      <c r="F35" s="189">
        <v>3</v>
      </c>
      <c r="G35" s="189">
        <v>1</v>
      </c>
      <c r="H35" s="189">
        <v>1</v>
      </c>
      <c r="I35" s="189">
        <v>3</v>
      </c>
      <c r="J35" s="190">
        <v>2</v>
      </c>
      <c r="K35" s="117"/>
      <c r="L35" s="127">
        <f t="shared" si="0"/>
        <v>2</v>
      </c>
      <c r="M35" s="128">
        <f t="shared" si="1"/>
        <v>2</v>
      </c>
      <c r="N35" s="129">
        <f t="shared" si="2"/>
        <v>2</v>
      </c>
      <c r="O35" s="1"/>
      <c r="P35" s="140" t="s">
        <v>25</v>
      </c>
      <c r="Q35" s="181">
        <f>COUNTIF($L$14:$L$61,"3")</f>
        <v>2</v>
      </c>
      <c r="R35" s="182">
        <f>COUNTIF($M$14:$M$61,"3")</f>
        <v>5</v>
      </c>
      <c r="S35" s="117"/>
      <c r="T35" s="1"/>
      <c r="U35" s="1"/>
      <c r="V35" s="178"/>
      <c r="W35" s="117"/>
      <c r="X35" s="1"/>
      <c r="Y35" s="1"/>
      <c r="Z35" s="1"/>
      <c r="AA35" s="1"/>
      <c r="AB35" s="1"/>
      <c r="AC35" s="1"/>
      <c r="AD35" s="6"/>
    </row>
    <row r="36" spans="1:30" ht="24" customHeight="1">
      <c r="A36" s="108"/>
      <c r="B36" s="132">
        <v>23</v>
      </c>
      <c r="C36" s="323">
        <v>1085096552</v>
      </c>
      <c r="D36" s="338" t="s">
        <v>128</v>
      </c>
      <c r="E36" s="188"/>
      <c r="F36" s="189">
        <v>2</v>
      </c>
      <c r="G36" s="189">
        <v>2</v>
      </c>
      <c r="H36" s="189">
        <v>3</v>
      </c>
      <c r="I36" s="189">
        <v>3</v>
      </c>
      <c r="J36" s="190">
        <v>3</v>
      </c>
      <c r="K36" s="117"/>
      <c r="L36" s="127">
        <f t="shared" si="0"/>
        <v>2</v>
      </c>
      <c r="M36" s="128">
        <f t="shared" si="1"/>
        <v>3</v>
      </c>
      <c r="N36" s="129">
        <f t="shared" si="2"/>
        <v>2.5</v>
      </c>
      <c r="O36" s="1"/>
      <c r="P36" s="145" t="s">
        <v>26</v>
      </c>
      <c r="Q36" s="183">
        <f t="shared" ref="Q36:R36" si="13">SUM(Q32:Q35)</f>
        <v>31</v>
      </c>
      <c r="R36" s="184">
        <f t="shared" si="13"/>
        <v>31</v>
      </c>
      <c r="S36" s="117"/>
      <c r="T36" s="1"/>
      <c r="U36" s="1"/>
      <c r="V36" s="117"/>
      <c r="W36" s="117"/>
      <c r="X36" s="1"/>
      <c r="Y36" s="1"/>
      <c r="Z36" s="1"/>
      <c r="AA36" s="1"/>
      <c r="AB36" s="1"/>
      <c r="AC36" s="1"/>
      <c r="AD36" s="6"/>
    </row>
    <row r="37" spans="1:30" ht="24" customHeight="1">
      <c r="A37" s="108"/>
      <c r="B37" s="121">
        <v>24</v>
      </c>
      <c r="C37" s="330">
        <v>1030617519</v>
      </c>
      <c r="D37" s="331" t="s">
        <v>129</v>
      </c>
      <c r="E37" s="205" t="s">
        <v>108</v>
      </c>
      <c r="F37" s="189">
        <v>3</v>
      </c>
      <c r="G37" s="189">
        <v>2</v>
      </c>
      <c r="H37" s="189">
        <v>3</v>
      </c>
      <c r="I37" s="189">
        <v>2</v>
      </c>
      <c r="J37" s="190">
        <v>2</v>
      </c>
      <c r="K37" s="117"/>
      <c r="L37" s="127">
        <f t="shared" si="0"/>
        <v>2.5</v>
      </c>
      <c r="M37" s="128">
        <f t="shared" si="1"/>
        <v>2.3333333333333335</v>
      </c>
      <c r="N37" s="129">
        <f t="shared" si="2"/>
        <v>2.416666666666667</v>
      </c>
      <c r="O37" s="1"/>
      <c r="P37" s="148"/>
      <c r="Q37" s="117"/>
      <c r="R37" s="149"/>
      <c r="S37" s="117"/>
      <c r="T37" s="1"/>
      <c r="U37" s="1"/>
      <c r="V37" s="117"/>
      <c r="W37" s="117"/>
      <c r="X37" s="1"/>
      <c r="Y37" s="1"/>
      <c r="Z37" s="1"/>
      <c r="AA37" s="1"/>
      <c r="AB37" s="1"/>
      <c r="AC37" s="1"/>
      <c r="AD37" s="6"/>
    </row>
    <row r="38" spans="1:30" ht="24" customHeight="1">
      <c r="A38" s="108"/>
      <c r="B38" s="132">
        <v>25</v>
      </c>
      <c r="C38" s="323">
        <v>1029381027</v>
      </c>
      <c r="D38" s="324" t="s">
        <v>130</v>
      </c>
      <c r="E38" s="334"/>
      <c r="F38" s="189">
        <v>3</v>
      </c>
      <c r="G38" s="189">
        <v>1</v>
      </c>
      <c r="H38" s="189">
        <v>2</v>
      </c>
      <c r="I38" s="189">
        <v>0</v>
      </c>
      <c r="J38" s="190">
        <v>1</v>
      </c>
      <c r="K38" s="117"/>
      <c r="L38" s="127">
        <f t="shared" si="0"/>
        <v>2</v>
      </c>
      <c r="M38" s="128">
        <f t="shared" si="1"/>
        <v>1</v>
      </c>
      <c r="N38" s="129">
        <f t="shared" si="2"/>
        <v>1.5</v>
      </c>
      <c r="O38" s="1"/>
      <c r="P38" s="397" t="s">
        <v>70</v>
      </c>
      <c r="Q38" s="383"/>
      <c r="R38" s="384"/>
      <c r="S38" s="117"/>
      <c r="T38" s="1"/>
      <c r="U38" s="1"/>
      <c r="V38" s="117"/>
      <c r="W38" s="117"/>
      <c r="X38" s="1"/>
      <c r="Y38" s="1"/>
      <c r="Z38" s="1"/>
      <c r="AA38" s="1"/>
      <c r="AB38" s="1"/>
      <c r="AC38" s="1"/>
      <c r="AD38" s="6"/>
    </row>
    <row r="39" spans="1:30" ht="24" customHeight="1">
      <c r="A39" s="108"/>
      <c r="B39" s="121">
        <v>26</v>
      </c>
      <c r="C39" s="330">
        <v>1141320365</v>
      </c>
      <c r="D39" s="332" t="s">
        <v>131</v>
      </c>
      <c r="E39" s="193"/>
      <c r="F39" s="189">
        <v>2</v>
      </c>
      <c r="G39" s="189">
        <v>2</v>
      </c>
      <c r="H39" s="189">
        <v>3</v>
      </c>
      <c r="I39" s="189">
        <v>3</v>
      </c>
      <c r="J39" s="190">
        <v>3</v>
      </c>
      <c r="K39" s="117"/>
      <c r="L39" s="127">
        <f t="shared" si="0"/>
        <v>2</v>
      </c>
      <c r="M39" s="128">
        <f t="shared" si="1"/>
        <v>3</v>
      </c>
      <c r="N39" s="129">
        <f t="shared" si="2"/>
        <v>2.5</v>
      </c>
      <c r="O39" s="1"/>
      <c r="P39" s="105" t="s">
        <v>16</v>
      </c>
      <c r="Q39" s="174" t="s">
        <v>14</v>
      </c>
      <c r="R39" s="175" t="s">
        <v>15</v>
      </c>
      <c r="S39" s="74"/>
      <c r="T39" s="1"/>
      <c r="U39" s="1"/>
      <c r="V39" s="117"/>
      <c r="W39" s="117"/>
      <c r="X39" s="1"/>
      <c r="Y39" s="1"/>
      <c r="Z39" s="1"/>
      <c r="AA39" s="1"/>
      <c r="AB39" s="1"/>
      <c r="AC39" s="1"/>
      <c r="AD39" s="6"/>
    </row>
    <row r="40" spans="1:30" ht="24" customHeight="1">
      <c r="A40" s="108"/>
      <c r="B40" s="132">
        <v>27</v>
      </c>
      <c r="C40" s="323">
        <v>1030619340</v>
      </c>
      <c r="D40" s="324" t="s">
        <v>132</v>
      </c>
      <c r="E40" s="189" t="s">
        <v>67</v>
      </c>
      <c r="F40" s="189">
        <v>1</v>
      </c>
      <c r="G40" s="189">
        <v>2</v>
      </c>
      <c r="H40" s="189">
        <v>2</v>
      </c>
      <c r="I40" s="189">
        <v>2</v>
      </c>
      <c r="J40" s="190">
        <v>2</v>
      </c>
      <c r="K40" s="117"/>
      <c r="L40" s="127">
        <f t="shared" si="0"/>
        <v>1.5</v>
      </c>
      <c r="M40" s="128">
        <f t="shared" si="1"/>
        <v>2</v>
      </c>
      <c r="N40" s="129">
        <f t="shared" si="2"/>
        <v>1.75</v>
      </c>
      <c r="O40" s="1"/>
      <c r="P40" s="154" t="s">
        <v>33</v>
      </c>
      <c r="Q40" s="155">
        <f>(Q32*100/$Q$36)/100</f>
        <v>0</v>
      </c>
      <c r="R40" s="157">
        <f>(R32*100/$R$36)/100</f>
        <v>3.2258064516129031E-2</v>
      </c>
      <c r="S40" s="117"/>
      <c r="T40" s="1"/>
      <c r="U40" s="1"/>
      <c r="V40" s="117"/>
      <c r="W40" s="117"/>
      <c r="X40" s="1"/>
      <c r="Y40" s="1"/>
      <c r="Z40" s="1"/>
      <c r="AA40" s="1"/>
      <c r="AB40" s="1"/>
      <c r="AC40" s="1"/>
      <c r="AD40" s="6"/>
    </row>
    <row r="41" spans="1:30" ht="24" customHeight="1">
      <c r="A41" s="108"/>
      <c r="B41" s="121">
        <v>28</v>
      </c>
      <c r="C41" s="330">
        <v>1031135447</v>
      </c>
      <c r="D41" s="332" t="s">
        <v>133</v>
      </c>
      <c r="E41" s="193"/>
      <c r="F41" s="189">
        <v>1</v>
      </c>
      <c r="G41" s="189">
        <v>1</v>
      </c>
      <c r="H41" s="189">
        <v>1</v>
      </c>
      <c r="I41" s="189">
        <v>0</v>
      </c>
      <c r="J41" s="190">
        <v>1</v>
      </c>
      <c r="K41" s="117"/>
      <c r="L41" s="127">
        <f t="shared" si="0"/>
        <v>1</v>
      </c>
      <c r="M41" s="128">
        <f t="shared" si="1"/>
        <v>0.66666666666666663</v>
      </c>
      <c r="N41" s="129">
        <f t="shared" si="2"/>
        <v>0.83333333333333326</v>
      </c>
      <c r="O41" s="1"/>
      <c r="P41" s="130" t="s">
        <v>34</v>
      </c>
      <c r="Q41" s="158">
        <f t="shared" ref="Q41:R41" si="14">(Q33*100/Q$36)/100</f>
        <v>0.19354838709677419</v>
      </c>
      <c r="R41" s="160">
        <f t="shared" si="14"/>
        <v>0.25806451612903225</v>
      </c>
      <c r="S41" s="117"/>
      <c r="T41" s="1"/>
      <c r="U41" s="1"/>
      <c r="V41" s="117"/>
      <c r="W41" s="117"/>
      <c r="X41" s="1"/>
      <c r="Y41" s="1"/>
      <c r="Z41" s="1"/>
      <c r="AA41" s="1"/>
      <c r="AB41" s="1"/>
      <c r="AC41" s="1"/>
      <c r="AD41" s="6"/>
    </row>
    <row r="42" spans="1:30" ht="24" customHeight="1">
      <c r="A42" s="108"/>
      <c r="B42" s="132">
        <v>29</v>
      </c>
      <c r="C42" s="323">
        <v>1073986479</v>
      </c>
      <c r="D42" s="324" t="s">
        <v>134</v>
      </c>
      <c r="E42" s="188"/>
      <c r="F42" s="189">
        <v>2</v>
      </c>
      <c r="G42" s="189">
        <v>2</v>
      </c>
      <c r="H42" s="189">
        <v>3</v>
      </c>
      <c r="I42" s="189">
        <v>3</v>
      </c>
      <c r="J42" s="190">
        <v>3</v>
      </c>
      <c r="K42" s="117"/>
      <c r="L42" s="127">
        <f t="shared" si="0"/>
        <v>2</v>
      </c>
      <c r="M42" s="128">
        <f t="shared" si="1"/>
        <v>3</v>
      </c>
      <c r="N42" s="129">
        <f t="shared" si="2"/>
        <v>2.5</v>
      </c>
      <c r="O42" s="1"/>
      <c r="P42" s="185" t="s">
        <v>35</v>
      </c>
      <c r="Q42" s="162">
        <f t="shared" ref="Q42:R42" si="15">(Q34*100/Q$36)/100</f>
        <v>0.74193548387096764</v>
      </c>
      <c r="R42" s="164">
        <f t="shared" si="15"/>
        <v>0.54838709677419351</v>
      </c>
      <c r="S42" s="117"/>
      <c r="T42" s="1"/>
      <c r="U42" s="1"/>
      <c r="V42" s="117"/>
      <c r="W42" s="117"/>
      <c r="X42" s="1"/>
      <c r="Y42" s="1"/>
      <c r="Z42" s="1"/>
      <c r="AA42" s="1"/>
      <c r="AB42" s="1"/>
      <c r="AC42" s="1"/>
      <c r="AD42" s="6"/>
    </row>
    <row r="43" spans="1:30" ht="24" customHeight="1">
      <c r="A43" s="108"/>
      <c r="B43" s="121">
        <v>30</v>
      </c>
      <c r="C43" s="330">
        <v>1013129455</v>
      </c>
      <c r="D43" s="331" t="s">
        <v>135</v>
      </c>
      <c r="E43" s="337"/>
      <c r="F43" s="189">
        <v>2</v>
      </c>
      <c r="G43" s="189">
        <v>1</v>
      </c>
      <c r="H43" s="189">
        <v>2</v>
      </c>
      <c r="I43" s="189">
        <v>0</v>
      </c>
      <c r="J43" s="190">
        <v>1</v>
      </c>
      <c r="K43" s="117"/>
      <c r="L43" s="127">
        <f t="shared" si="0"/>
        <v>1.5</v>
      </c>
      <c r="M43" s="128">
        <f t="shared" si="1"/>
        <v>1</v>
      </c>
      <c r="N43" s="129">
        <f t="shared" si="2"/>
        <v>1.25</v>
      </c>
      <c r="O43" s="1"/>
      <c r="P43" s="140" t="s">
        <v>36</v>
      </c>
      <c r="Q43" s="167">
        <f t="shared" ref="Q43:R43" si="16">(Q35*100/Q$36)/100</f>
        <v>6.4516129032258063E-2</v>
      </c>
      <c r="R43" s="169">
        <f t="shared" si="16"/>
        <v>0.16129032258064516</v>
      </c>
      <c r="S43" s="117"/>
      <c r="T43" s="1"/>
      <c r="U43" s="1"/>
      <c r="V43" s="117"/>
      <c r="W43" s="117"/>
      <c r="X43" s="1"/>
      <c r="Y43" s="1"/>
      <c r="Z43" s="1"/>
      <c r="AA43" s="1"/>
      <c r="AB43" s="1"/>
      <c r="AC43" s="1"/>
      <c r="AD43" s="6"/>
    </row>
    <row r="44" spans="1:30" ht="24" customHeight="1">
      <c r="A44" s="108"/>
      <c r="B44" s="132">
        <v>31</v>
      </c>
      <c r="C44" s="323">
        <v>1058199949</v>
      </c>
      <c r="D44" s="324" t="s">
        <v>136</v>
      </c>
      <c r="E44" s="188"/>
      <c r="F44" s="189">
        <v>2</v>
      </c>
      <c r="G44" s="189">
        <v>2</v>
      </c>
      <c r="H44" s="189">
        <v>3</v>
      </c>
      <c r="I44" s="189">
        <v>3</v>
      </c>
      <c r="J44" s="190">
        <v>3</v>
      </c>
      <c r="K44" s="117"/>
      <c r="L44" s="127">
        <f t="shared" si="0"/>
        <v>2</v>
      </c>
      <c r="M44" s="128">
        <f t="shared" si="1"/>
        <v>3</v>
      </c>
      <c r="N44" s="129">
        <f t="shared" si="2"/>
        <v>2.5</v>
      </c>
      <c r="O44" s="117"/>
      <c r="P44" s="145" t="s">
        <v>26</v>
      </c>
      <c r="Q44" s="170">
        <f t="shared" ref="Q44:R44" si="17">SUM(Q40:Q43)</f>
        <v>0.99999999999999978</v>
      </c>
      <c r="R44" s="172">
        <f t="shared" si="17"/>
        <v>0.99999999999999989</v>
      </c>
      <c r="S44" s="117"/>
      <c r="T44" s="1"/>
      <c r="U44" s="1"/>
      <c r="V44" s="117"/>
      <c r="W44" s="117"/>
      <c r="X44" s="1"/>
      <c r="Y44" s="1"/>
      <c r="Z44" s="1"/>
      <c r="AA44" s="1"/>
      <c r="AB44" s="1"/>
      <c r="AC44" s="1"/>
      <c r="AD44" s="6"/>
    </row>
    <row r="45" spans="1:30" ht="24" customHeight="1">
      <c r="A45" s="108"/>
      <c r="B45" s="121">
        <v>32</v>
      </c>
      <c r="C45" s="330"/>
      <c r="D45" s="331"/>
      <c r="E45" s="193"/>
      <c r="F45" s="189"/>
      <c r="G45" s="189"/>
      <c r="H45" s="189"/>
      <c r="I45" s="189"/>
      <c r="J45" s="190"/>
      <c r="K45" s="117"/>
      <c r="L45" s="127" t="str">
        <f t="shared" si="0"/>
        <v xml:space="preserve"> </v>
      </c>
      <c r="M45" s="128" t="str">
        <f t="shared" si="1"/>
        <v xml:space="preserve"> </v>
      </c>
      <c r="N45" s="129" t="str">
        <f t="shared" si="2"/>
        <v xml:space="preserve"> </v>
      </c>
      <c r="O45" s="117"/>
      <c r="P45" s="1"/>
      <c r="Q45" s="1"/>
      <c r="R45" s="1"/>
      <c r="S45" s="117"/>
      <c r="T45" s="1"/>
      <c r="U45" s="1"/>
      <c r="V45" s="117"/>
      <c r="W45" s="117"/>
      <c r="X45" s="1"/>
      <c r="Y45" s="1"/>
      <c r="Z45" s="1"/>
      <c r="AA45" s="1"/>
      <c r="AB45" s="1"/>
      <c r="AC45" s="1"/>
      <c r="AD45" s="6"/>
    </row>
    <row r="46" spans="1:30" ht="24" customHeight="1">
      <c r="A46" s="108"/>
      <c r="B46" s="132">
        <v>33</v>
      </c>
      <c r="C46" s="323"/>
      <c r="D46" s="324"/>
      <c r="E46" s="188"/>
      <c r="F46" s="189"/>
      <c r="G46" s="189"/>
      <c r="H46" s="189"/>
      <c r="I46" s="189"/>
      <c r="J46" s="190"/>
      <c r="K46" s="117"/>
      <c r="L46" s="127" t="str">
        <f t="shared" si="0"/>
        <v xml:space="preserve"> </v>
      </c>
      <c r="M46" s="128" t="str">
        <f t="shared" si="1"/>
        <v xml:space="preserve"> </v>
      </c>
      <c r="N46" s="129" t="str">
        <f t="shared" si="2"/>
        <v xml:space="preserve"> </v>
      </c>
      <c r="O46" s="117"/>
      <c r="P46" s="396" t="s">
        <v>93</v>
      </c>
      <c r="Q46" s="383"/>
      <c r="R46" s="384"/>
      <c r="S46" s="117"/>
      <c r="T46" s="117"/>
      <c r="U46" s="117"/>
      <c r="V46" s="117"/>
      <c r="W46" s="117"/>
      <c r="X46" s="1"/>
      <c r="Y46" s="1"/>
      <c r="Z46" s="1"/>
      <c r="AA46" s="1"/>
      <c r="AB46" s="1"/>
      <c r="AC46" s="1"/>
      <c r="AD46" s="6"/>
    </row>
    <row r="47" spans="1:30" ht="24" customHeight="1">
      <c r="A47" s="108"/>
      <c r="B47" s="121">
        <v>34</v>
      </c>
      <c r="C47" s="330"/>
      <c r="D47" s="331"/>
      <c r="E47" s="193"/>
      <c r="F47" s="189"/>
      <c r="G47" s="189"/>
      <c r="H47" s="189"/>
      <c r="I47" s="189"/>
      <c r="J47" s="190"/>
      <c r="K47" s="117"/>
      <c r="L47" s="127" t="str">
        <f t="shared" si="0"/>
        <v xml:space="preserve"> </v>
      </c>
      <c r="M47" s="128" t="str">
        <f t="shared" si="1"/>
        <v xml:space="preserve"> </v>
      </c>
      <c r="N47" s="129" t="str">
        <f t="shared" si="2"/>
        <v xml:space="preserve"> </v>
      </c>
      <c r="O47" s="117"/>
      <c r="P47" s="402" t="s">
        <v>16</v>
      </c>
      <c r="Q47" s="404" t="s">
        <v>94</v>
      </c>
      <c r="R47" s="405"/>
      <c r="S47" s="117"/>
      <c r="T47" s="117"/>
      <c r="U47" s="117"/>
      <c r="V47" s="117"/>
      <c r="W47" s="117"/>
      <c r="X47" s="1"/>
      <c r="Y47" s="1"/>
      <c r="Z47" s="1"/>
      <c r="AA47" s="1"/>
      <c r="AB47" s="1"/>
      <c r="AC47" s="1"/>
      <c r="AD47" s="6"/>
    </row>
    <row r="48" spans="1:30" ht="24" customHeight="1">
      <c r="A48" s="108"/>
      <c r="B48" s="132">
        <v>35</v>
      </c>
      <c r="C48" s="323"/>
      <c r="D48" s="338"/>
      <c r="E48" s="188"/>
      <c r="F48" s="189"/>
      <c r="G48" s="189"/>
      <c r="H48" s="189"/>
      <c r="I48" s="189"/>
      <c r="J48" s="190"/>
      <c r="K48" s="117"/>
      <c r="L48" s="127" t="str">
        <f t="shared" si="0"/>
        <v xml:space="preserve"> </v>
      </c>
      <c r="M48" s="128" t="str">
        <f t="shared" si="1"/>
        <v xml:space="preserve"> </v>
      </c>
      <c r="N48" s="129" t="str">
        <f t="shared" si="2"/>
        <v xml:space="preserve"> </v>
      </c>
      <c r="O48" s="117"/>
      <c r="P48" s="403"/>
      <c r="Q48" s="406"/>
      <c r="R48" s="407"/>
      <c r="S48" s="117"/>
      <c r="T48" s="117"/>
      <c r="U48" s="117"/>
      <c r="V48" s="117"/>
      <c r="W48" s="117"/>
      <c r="X48" s="1"/>
      <c r="Y48" s="1"/>
      <c r="Z48" s="1"/>
      <c r="AA48" s="1"/>
      <c r="AB48" s="1"/>
      <c r="AC48" s="1"/>
      <c r="AD48" s="6"/>
    </row>
    <row r="49" spans="1:30" ht="24" customHeight="1">
      <c r="A49" s="108"/>
      <c r="B49" s="121">
        <v>36</v>
      </c>
      <c r="C49" s="330"/>
      <c r="D49" s="331"/>
      <c r="E49" s="193"/>
      <c r="F49" s="189"/>
      <c r="G49" s="189"/>
      <c r="H49" s="189"/>
      <c r="I49" s="189"/>
      <c r="J49" s="190"/>
      <c r="K49" s="117"/>
      <c r="L49" s="127" t="str">
        <f t="shared" si="0"/>
        <v xml:space="preserve"> </v>
      </c>
      <c r="M49" s="128" t="str">
        <f t="shared" si="1"/>
        <v xml:space="preserve"> </v>
      </c>
      <c r="N49" s="129" t="str">
        <f t="shared" si="2"/>
        <v xml:space="preserve"> </v>
      </c>
      <c r="O49" s="117"/>
      <c r="P49" s="339" t="s">
        <v>22</v>
      </c>
      <c r="Q49" s="439">
        <f>COUNTIFS($N$14:$N$61,"&gt;=0",$N$14:$N$61,"&lt;0,99")</f>
        <v>1</v>
      </c>
      <c r="R49" s="415"/>
      <c r="S49" s="117"/>
      <c r="T49" s="117"/>
      <c r="U49" s="117"/>
      <c r="V49" s="117"/>
      <c r="W49" s="117"/>
      <c r="X49" s="1"/>
      <c r="Y49" s="1"/>
      <c r="Z49" s="1"/>
      <c r="AA49" s="1"/>
      <c r="AB49" s="1"/>
      <c r="AC49" s="1"/>
      <c r="AD49" s="6"/>
    </row>
    <row r="50" spans="1:30" ht="24" customHeight="1">
      <c r="A50" s="108"/>
      <c r="B50" s="132">
        <v>37</v>
      </c>
      <c r="C50" s="195"/>
      <c r="D50" s="196"/>
      <c r="E50" s="188"/>
      <c r="F50" s="188"/>
      <c r="G50" s="188"/>
      <c r="H50" s="188"/>
      <c r="I50" s="188"/>
      <c r="J50" s="197"/>
      <c r="K50" s="117"/>
      <c r="L50" s="127" t="str">
        <f t="shared" si="0"/>
        <v xml:space="preserve"> </v>
      </c>
      <c r="M50" s="128" t="str">
        <f t="shared" si="1"/>
        <v xml:space="preserve"> </v>
      </c>
      <c r="N50" s="129" t="str">
        <f t="shared" si="2"/>
        <v xml:space="preserve"> </v>
      </c>
      <c r="O50" s="117"/>
      <c r="P50" s="198" t="s">
        <v>23</v>
      </c>
      <c r="Q50" s="409">
        <f>COUNTIFS($N$14:$N$61,"&gt;=1",$N$14:$N$61,"&lt;1,99")</f>
        <v>9</v>
      </c>
      <c r="R50" s="381"/>
      <c r="S50" s="117"/>
      <c r="T50" s="117"/>
      <c r="U50" s="117"/>
      <c r="V50" s="117"/>
      <c r="W50" s="117"/>
      <c r="X50" s="1"/>
      <c r="Y50" s="1"/>
      <c r="Z50" s="1"/>
      <c r="AA50" s="1"/>
      <c r="AB50" s="1"/>
      <c r="AC50" s="1"/>
      <c r="AD50" s="6"/>
    </row>
    <row r="51" spans="1:30" ht="24" customHeight="1">
      <c r="A51" s="108"/>
      <c r="B51" s="121">
        <v>38</v>
      </c>
      <c r="C51" s="199"/>
      <c r="D51" s="200"/>
      <c r="E51" s="193"/>
      <c r="F51" s="188"/>
      <c r="G51" s="188"/>
      <c r="H51" s="188"/>
      <c r="I51" s="188"/>
      <c r="J51" s="197"/>
      <c r="K51" s="117"/>
      <c r="L51" s="127" t="str">
        <f t="shared" si="0"/>
        <v xml:space="preserve"> </v>
      </c>
      <c r="M51" s="128" t="str">
        <f t="shared" si="1"/>
        <v xml:space="preserve"> </v>
      </c>
      <c r="N51" s="129" t="str">
        <f t="shared" si="2"/>
        <v xml:space="preserve"> </v>
      </c>
      <c r="O51" s="117"/>
      <c r="P51" s="201" t="s">
        <v>24</v>
      </c>
      <c r="Q51" s="410">
        <f>COUNTIFS($N$14:$N$61,"&gt;=2",$N$14:$N$61,"&lt;2,99")</f>
        <v>21</v>
      </c>
      <c r="R51" s="381"/>
      <c r="S51" s="117"/>
      <c r="T51" s="117"/>
      <c r="U51" s="117"/>
      <c r="V51" s="117"/>
      <c r="W51" s="117"/>
      <c r="X51" s="1"/>
      <c r="Y51" s="1"/>
      <c r="Z51" s="1"/>
      <c r="AA51" s="1"/>
      <c r="AB51" s="1"/>
      <c r="AC51" s="1"/>
      <c r="AD51" s="6"/>
    </row>
    <row r="52" spans="1:30" ht="24" customHeight="1">
      <c r="A52" s="108"/>
      <c r="B52" s="132">
        <v>39</v>
      </c>
      <c r="C52" s="195"/>
      <c r="D52" s="196"/>
      <c r="E52" s="189"/>
      <c r="F52" s="188"/>
      <c r="G52" s="188"/>
      <c r="H52" s="188"/>
      <c r="I52" s="188"/>
      <c r="J52" s="197"/>
      <c r="K52" s="117"/>
      <c r="L52" s="127" t="str">
        <f t="shared" si="0"/>
        <v xml:space="preserve"> </v>
      </c>
      <c r="M52" s="128" t="str">
        <f t="shared" si="1"/>
        <v xml:space="preserve"> </v>
      </c>
      <c r="N52" s="129" t="str">
        <f t="shared" si="2"/>
        <v xml:space="preserve"> </v>
      </c>
      <c r="O52" s="117"/>
      <c r="P52" s="202" t="s">
        <v>25</v>
      </c>
      <c r="Q52" s="411">
        <f>COUNTIF($N$14:$N$61,"3")</f>
        <v>0</v>
      </c>
      <c r="R52" s="381"/>
      <c r="S52" s="117"/>
      <c r="T52" s="117"/>
      <c r="U52" s="117"/>
      <c r="V52" s="117"/>
      <c r="W52" s="117"/>
      <c r="X52" s="1"/>
      <c r="Y52" s="1"/>
      <c r="Z52" s="1"/>
      <c r="AA52" s="1"/>
      <c r="AB52" s="1"/>
      <c r="AC52" s="1"/>
      <c r="AD52" s="6"/>
    </row>
    <row r="53" spans="1:30" ht="24" customHeight="1">
      <c r="A53" s="108"/>
      <c r="B53" s="121">
        <v>40</v>
      </c>
      <c r="C53" s="199"/>
      <c r="D53" s="200"/>
      <c r="E53" s="193"/>
      <c r="F53" s="188"/>
      <c r="G53" s="188"/>
      <c r="H53" s="188"/>
      <c r="I53" s="188"/>
      <c r="J53" s="197"/>
      <c r="K53" s="117"/>
      <c r="L53" s="127" t="str">
        <f t="shared" si="0"/>
        <v xml:space="preserve"> </v>
      </c>
      <c r="M53" s="128" t="str">
        <f t="shared" si="1"/>
        <v xml:space="preserve"> </v>
      </c>
      <c r="N53" s="129" t="str">
        <f t="shared" si="2"/>
        <v xml:space="preserve"> </v>
      </c>
      <c r="O53" s="117"/>
      <c r="P53" s="145" t="s">
        <v>26</v>
      </c>
      <c r="Q53" s="412">
        <f>SUM(Q49:R52)</f>
        <v>31</v>
      </c>
      <c r="R53" s="401"/>
      <c r="S53" s="117"/>
      <c r="T53" s="117"/>
      <c r="U53" s="117"/>
      <c r="V53" s="117"/>
      <c r="W53" s="117"/>
      <c r="X53" s="1"/>
      <c r="Y53" s="1"/>
      <c r="Z53" s="1"/>
      <c r="AA53" s="1"/>
      <c r="AB53" s="1"/>
      <c r="AC53" s="1"/>
      <c r="AD53" s="6"/>
    </row>
    <row r="54" spans="1:30" ht="24" customHeight="1">
      <c r="A54" s="108"/>
      <c r="B54" s="132">
        <v>41</v>
      </c>
      <c r="C54" s="195"/>
      <c r="D54" s="196"/>
      <c r="E54" s="188"/>
      <c r="F54" s="188"/>
      <c r="G54" s="188"/>
      <c r="H54" s="188"/>
      <c r="I54" s="188"/>
      <c r="J54" s="197"/>
      <c r="K54" s="117"/>
      <c r="L54" s="127" t="str">
        <f t="shared" si="0"/>
        <v xml:space="preserve"> </v>
      </c>
      <c r="M54" s="128" t="str">
        <f t="shared" si="1"/>
        <v xml:space="preserve"> </v>
      </c>
      <c r="N54" s="129" t="str">
        <f t="shared" si="2"/>
        <v xml:space="preserve"> </v>
      </c>
      <c r="O54" s="117"/>
      <c r="P54" s="396" t="s">
        <v>95</v>
      </c>
      <c r="Q54" s="383"/>
      <c r="R54" s="384"/>
      <c r="S54" s="117"/>
      <c r="T54" s="117"/>
      <c r="U54" s="117"/>
      <c r="V54" s="117"/>
      <c r="W54" s="117"/>
      <c r="X54" s="1"/>
      <c r="Y54" s="1"/>
      <c r="Z54" s="1"/>
      <c r="AA54" s="1"/>
      <c r="AB54" s="1"/>
      <c r="AC54" s="1"/>
      <c r="AD54" s="6"/>
    </row>
    <row r="55" spans="1:30" ht="24" customHeight="1">
      <c r="A55" s="108"/>
      <c r="B55" s="121">
        <v>42</v>
      </c>
      <c r="C55" s="199"/>
      <c r="D55" s="200"/>
      <c r="E55" s="193"/>
      <c r="F55" s="188"/>
      <c r="G55" s="188"/>
      <c r="H55" s="188"/>
      <c r="I55" s="188"/>
      <c r="J55" s="197"/>
      <c r="K55" s="117"/>
      <c r="L55" s="127" t="str">
        <f t="shared" si="0"/>
        <v xml:space="preserve"> </v>
      </c>
      <c r="M55" s="128" t="str">
        <f t="shared" si="1"/>
        <v xml:space="preserve"> </v>
      </c>
      <c r="N55" s="129" t="str">
        <f t="shared" si="2"/>
        <v xml:space="preserve"> </v>
      </c>
      <c r="O55" s="117"/>
      <c r="P55" s="402" t="s">
        <v>16</v>
      </c>
      <c r="Q55" s="404" t="s">
        <v>96</v>
      </c>
      <c r="R55" s="405"/>
      <c r="S55" s="117"/>
      <c r="T55" s="117"/>
      <c r="U55" s="117"/>
      <c r="V55" s="117"/>
      <c r="W55" s="117"/>
      <c r="X55" s="1"/>
      <c r="Y55" s="1"/>
      <c r="Z55" s="1"/>
      <c r="AA55" s="1"/>
      <c r="AB55" s="1"/>
      <c r="AC55" s="1"/>
      <c r="AD55" s="6"/>
    </row>
    <row r="56" spans="1:30" ht="24" customHeight="1">
      <c r="A56" s="108"/>
      <c r="B56" s="132">
        <v>43</v>
      </c>
      <c r="C56" s="195"/>
      <c r="D56" s="196"/>
      <c r="E56" s="188"/>
      <c r="F56" s="188"/>
      <c r="G56" s="188"/>
      <c r="H56" s="188"/>
      <c r="I56" s="188"/>
      <c r="J56" s="197"/>
      <c r="K56" s="117"/>
      <c r="L56" s="127" t="str">
        <f t="shared" si="0"/>
        <v xml:space="preserve"> </v>
      </c>
      <c r="M56" s="128" t="str">
        <f t="shared" si="1"/>
        <v xml:space="preserve"> </v>
      </c>
      <c r="N56" s="129" t="str">
        <f t="shared" si="2"/>
        <v xml:space="preserve"> </v>
      </c>
      <c r="O56" s="117"/>
      <c r="P56" s="403"/>
      <c r="Q56" s="406"/>
      <c r="R56" s="407"/>
      <c r="S56" s="117"/>
      <c r="T56" s="117"/>
      <c r="U56" s="117"/>
      <c r="V56" s="117"/>
      <c r="W56" s="117"/>
      <c r="X56" s="1"/>
      <c r="Y56" s="1"/>
      <c r="Z56" s="1"/>
      <c r="AA56" s="1"/>
      <c r="AB56" s="1"/>
      <c r="AC56" s="1"/>
      <c r="AD56" s="6"/>
    </row>
    <row r="57" spans="1:30" ht="24" customHeight="1">
      <c r="A57" s="108"/>
      <c r="B57" s="121">
        <v>44</v>
      </c>
      <c r="C57" s="203"/>
      <c r="D57" s="204"/>
      <c r="E57" s="205"/>
      <c r="F57" s="189"/>
      <c r="G57" s="189"/>
      <c r="H57" s="189"/>
      <c r="I57" s="189"/>
      <c r="J57" s="190"/>
      <c r="K57" s="117"/>
      <c r="L57" s="127" t="str">
        <f t="shared" si="0"/>
        <v xml:space="preserve"> </v>
      </c>
      <c r="M57" s="128" t="str">
        <f t="shared" si="1"/>
        <v xml:space="preserve"> </v>
      </c>
      <c r="N57" s="129" t="str">
        <f t="shared" si="2"/>
        <v xml:space="preserve"> </v>
      </c>
      <c r="O57" s="117"/>
      <c r="P57" s="206" t="s">
        <v>33</v>
      </c>
      <c r="Q57" s="414">
        <f t="shared" ref="Q57:Q60" si="18">(Q49*100/$Q$53)/100</f>
        <v>3.2258064516129031E-2</v>
      </c>
      <c r="R57" s="415"/>
      <c r="S57" s="117"/>
      <c r="T57" s="117"/>
      <c r="U57" s="117"/>
      <c r="V57" s="117"/>
      <c r="W57" s="117"/>
      <c r="X57" s="1"/>
      <c r="Y57" s="1"/>
      <c r="Z57" s="1"/>
      <c r="AA57" s="1"/>
      <c r="AB57" s="1"/>
      <c r="AC57" s="1"/>
      <c r="AD57" s="6"/>
    </row>
    <row r="58" spans="1:30" ht="24" customHeight="1">
      <c r="A58" s="108"/>
      <c r="B58" s="132">
        <v>45</v>
      </c>
      <c r="C58" s="207"/>
      <c r="D58" s="208"/>
      <c r="E58" s="189"/>
      <c r="F58" s="189"/>
      <c r="G58" s="189"/>
      <c r="H58" s="189"/>
      <c r="I58" s="189"/>
      <c r="J58" s="190"/>
      <c r="K58" s="117"/>
      <c r="L58" s="127" t="str">
        <f t="shared" si="0"/>
        <v xml:space="preserve"> </v>
      </c>
      <c r="M58" s="128" t="str">
        <f t="shared" si="1"/>
        <v xml:space="preserve"> </v>
      </c>
      <c r="N58" s="129" t="str">
        <f t="shared" si="2"/>
        <v xml:space="preserve"> </v>
      </c>
      <c r="O58" s="117"/>
      <c r="P58" s="130" t="s">
        <v>34</v>
      </c>
      <c r="Q58" s="416">
        <f t="shared" si="18"/>
        <v>0.29032258064516125</v>
      </c>
      <c r="R58" s="381"/>
      <c r="S58" s="117"/>
      <c r="T58" s="117"/>
      <c r="U58" s="117"/>
      <c r="V58" s="117"/>
      <c r="W58" s="117"/>
      <c r="X58" s="1"/>
      <c r="Y58" s="1"/>
      <c r="Z58" s="1"/>
      <c r="AA58" s="1"/>
      <c r="AB58" s="1"/>
      <c r="AC58" s="1"/>
      <c r="AD58" s="6"/>
    </row>
    <row r="59" spans="1:30" ht="24" customHeight="1">
      <c r="A59" s="108"/>
      <c r="B59" s="121">
        <v>46</v>
      </c>
      <c r="C59" s="203"/>
      <c r="D59" s="204"/>
      <c r="E59" s="205"/>
      <c r="F59" s="189"/>
      <c r="G59" s="189"/>
      <c r="H59" s="189"/>
      <c r="I59" s="189"/>
      <c r="J59" s="190"/>
      <c r="K59" s="117"/>
      <c r="L59" s="127" t="str">
        <f t="shared" si="0"/>
        <v xml:space="preserve"> </v>
      </c>
      <c r="M59" s="128" t="str">
        <f t="shared" si="1"/>
        <v xml:space="preserve"> </v>
      </c>
      <c r="N59" s="129" t="str">
        <f t="shared" si="2"/>
        <v xml:space="preserve"> </v>
      </c>
      <c r="O59" s="1"/>
      <c r="P59" s="185" t="s">
        <v>35</v>
      </c>
      <c r="Q59" s="398">
        <f t="shared" si="18"/>
        <v>0.67741935483870963</v>
      </c>
      <c r="R59" s="381"/>
      <c r="S59" s="79"/>
      <c r="T59" s="79"/>
      <c r="U59" s="79"/>
      <c r="V59" s="79"/>
      <c r="W59" s="79"/>
      <c r="X59" s="1"/>
      <c r="Y59" s="1"/>
      <c r="Z59" s="1"/>
      <c r="AA59" s="1"/>
      <c r="AB59" s="1"/>
      <c r="AC59" s="1"/>
      <c r="AD59" s="6"/>
    </row>
    <row r="60" spans="1:30" ht="24" customHeight="1">
      <c r="A60" s="108"/>
      <c r="B60" s="209">
        <v>47</v>
      </c>
      <c r="C60" s="207"/>
      <c r="D60" s="208"/>
      <c r="E60" s="189"/>
      <c r="F60" s="189"/>
      <c r="G60" s="189"/>
      <c r="H60" s="189"/>
      <c r="I60" s="189"/>
      <c r="J60" s="190"/>
      <c r="K60" s="117"/>
      <c r="L60" s="127" t="str">
        <f t="shared" si="0"/>
        <v xml:space="preserve"> </v>
      </c>
      <c r="M60" s="128" t="str">
        <f t="shared" si="1"/>
        <v xml:space="preserve"> </v>
      </c>
      <c r="N60" s="129" t="str">
        <f t="shared" si="2"/>
        <v xml:space="preserve"> </v>
      </c>
      <c r="O60" s="1"/>
      <c r="P60" s="140" t="s">
        <v>36</v>
      </c>
      <c r="Q60" s="399">
        <f t="shared" si="18"/>
        <v>0</v>
      </c>
      <c r="R60" s="381"/>
      <c r="S60" s="79"/>
      <c r="T60" s="79"/>
      <c r="U60" s="79"/>
      <c r="V60" s="79"/>
      <c r="W60" s="79"/>
      <c r="X60" s="1"/>
      <c r="Y60" s="1"/>
      <c r="Z60" s="1"/>
      <c r="AA60" s="1"/>
      <c r="AB60" s="1"/>
      <c r="AC60" s="1"/>
      <c r="AD60" s="6"/>
    </row>
    <row r="61" spans="1:30" ht="24" customHeight="1">
      <c r="A61" s="108"/>
      <c r="B61" s="210">
        <v>48</v>
      </c>
      <c r="C61" s="211"/>
      <c r="D61" s="212"/>
      <c r="E61" s="213"/>
      <c r="F61" s="214"/>
      <c r="G61" s="214"/>
      <c r="H61" s="214"/>
      <c r="I61" s="214"/>
      <c r="J61" s="215"/>
      <c r="K61" s="117"/>
      <c r="L61" s="216" t="str">
        <f t="shared" si="0"/>
        <v xml:space="preserve"> </v>
      </c>
      <c r="M61" s="217" t="str">
        <f t="shared" si="1"/>
        <v xml:space="preserve"> </v>
      </c>
      <c r="N61" s="218" t="str">
        <f t="shared" si="2"/>
        <v xml:space="preserve"> </v>
      </c>
      <c r="O61" s="1"/>
      <c r="P61" s="145" t="s">
        <v>26</v>
      </c>
      <c r="Q61" s="400">
        <f>SUM(Q57:R60)</f>
        <v>0.99999999999999989</v>
      </c>
      <c r="R61" s="401"/>
      <c r="S61" s="79"/>
      <c r="T61" s="79"/>
      <c r="U61" s="79"/>
      <c r="V61" s="79"/>
      <c r="W61" s="79"/>
      <c r="X61" s="1"/>
      <c r="Y61" s="1"/>
      <c r="Z61" s="1"/>
      <c r="AA61" s="1"/>
      <c r="AB61" s="1"/>
      <c r="AC61" s="1"/>
      <c r="AD61" s="6"/>
    </row>
    <row r="62" spans="1:30" ht="31.5" customHeight="1">
      <c r="A62" s="219"/>
      <c r="B62" s="68"/>
      <c r="S62" s="73"/>
      <c r="T62" s="73"/>
      <c r="U62" s="73"/>
      <c r="V62" s="73"/>
      <c r="W62" s="73"/>
      <c r="AD62" s="75"/>
    </row>
    <row r="63" spans="1:30" ht="32.25" customHeight="1">
      <c r="A63" s="42"/>
      <c r="B63" s="393" t="s">
        <v>60</v>
      </c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4"/>
      <c r="P63" s="393" t="s">
        <v>97</v>
      </c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4"/>
    </row>
    <row r="64" spans="1:30" ht="34.5" customHeight="1">
      <c r="A64" s="219"/>
      <c r="B64" s="68"/>
      <c r="O64" s="219"/>
      <c r="P64" s="73"/>
      <c r="Q64" s="73"/>
      <c r="R64" s="73"/>
      <c r="S64" s="73"/>
      <c r="T64" s="73"/>
      <c r="U64" s="73"/>
      <c r="V64" s="73"/>
      <c r="W64" s="73"/>
      <c r="AD64" s="75"/>
    </row>
    <row r="65" spans="1:30" ht="15.75" customHeight="1">
      <c r="A65" s="219"/>
      <c r="B65" s="68"/>
      <c r="L65" s="404" t="s">
        <v>98</v>
      </c>
      <c r="M65" s="405"/>
      <c r="N65" s="402" t="s">
        <v>61</v>
      </c>
      <c r="O65" s="219"/>
      <c r="P65" s="396" t="s">
        <v>53</v>
      </c>
      <c r="Q65" s="383"/>
      <c r="R65" s="383"/>
      <c r="S65" s="383"/>
      <c r="T65" s="383"/>
      <c r="U65" s="384"/>
      <c r="V65" s="73"/>
      <c r="W65" s="73"/>
      <c r="AD65" s="75"/>
    </row>
    <row r="66" spans="1:30" ht="15.75" customHeight="1">
      <c r="A66" s="219"/>
      <c r="B66" s="68"/>
      <c r="L66" s="406"/>
      <c r="M66" s="407"/>
      <c r="N66" s="425"/>
      <c r="O66" s="219"/>
      <c r="P66" s="397" t="s">
        <v>99</v>
      </c>
      <c r="Q66" s="383"/>
      <c r="R66" s="383"/>
      <c r="S66" s="383"/>
      <c r="T66" s="383"/>
      <c r="U66" s="384"/>
      <c r="V66" s="73"/>
      <c r="W66" s="73"/>
      <c r="AD66" s="75"/>
    </row>
    <row r="67" spans="1:30" ht="42">
      <c r="A67" s="220"/>
      <c r="B67" s="221" t="s">
        <v>57</v>
      </c>
      <c r="C67" s="351" t="s">
        <v>58</v>
      </c>
      <c r="D67" s="351" t="s">
        <v>59</v>
      </c>
      <c r="E67" s="351" t="s">
        <v>60</v>
      </c>
      <c r="G67" s="106" t="s">
        <v>17</v>
      </c>
      <c r="H67" s="91" t="s">
        <v>18</v>
      </c>
      <c r="I67" s="92" t="s">
        <v>19</v>
      </c>
      <c r="J67" s="92" t="s">
        <v>20</v>
      </c>
      <c r="K67" s="93" t="s">
        <v>21</v>
      </c>
      <c r="L67" s="102" t="s">
        <v>54</v>
      </c>
      <c r="M67" s="222" t="s">
        <v>55</v>
      </c>
      <c r="N67" s="440"/>
      <c r="O67" s="219"/>
      <c r="P67" s="105" t="s">
        <v>16</v>
      </c>
      <c r="Q67" s="97" t="s">
        <v>17</v>
      </c>
      <c r="R67" s="223" t="s">
        <v>18</v>
      </c>
      <c r="S67" s="224" t="s">
        <v>19</v>
      </c>
      <c r="T67" s="224" t="s">
        <v>20</v>
      </c>
      <c r="U67" s="100" t="s">
        <v>21</v>
      </c>
      <c r="V67" s="73"/>
      <c r="W67" s="73"/>
      <c r="AD67" s="75"/>
    </row>
    <row r="68" spans="1:30" ht="25.5" customHeight="1">
      <c r="A68" s="44"/>
      <c r="B68" s="225">
        <v>1</v>
      </c>
      <c r="C68" s="352">
        <v>1013132745</v>
      </c>
      <c r="D68" s="353" t="s">
        <v>123</v>
      </c>
      <c r="E68" s="353" t="s">
        <v>108</v>
      </c>
      <c r="G68" s="143">
        <f>VLOOKUP($C68,$C$14:$N$40,4,FALSE)</f>
        <v>1</v>
      </c>
      <c r="H68" s="143">
        <f>VLOOKUP($C68,$C$14:$N$40,5,FALSE)</f>
        <v>2</v>
      </c>
      <c r="I68" s="143">
        <f>VLOOKUP($C68,$C$14:$N$40,6,FALSE)</f>
        <v>2</v>
      </c>
      <c r="J68" s="143">
        <f>VLOOKUP($C68,$C$14:$N$40,7,FALSE)</f>
        <v>2</v>
      </c>
      <c r="K68" s="143">
        <f>VLOOKUP($C68,$C$14:$N$40,8,FALSE)</f>
        <v>1</v>
      </c>
      <c r="L68" s="143">
        <f>VLOOKUP($C68,$C$14:$N$40,9,FALSE)</f>
        <v>0</v>
      </c>
      <c r="M68" s="143">
        <f>VLOOKUP($C68,$C$14:$N$40,10,FALSE)</f>
        <v>1.5</v>
      </c>
      <c r="N68" s="143">
        <f>VLOOKUP($C68,$C$14:$N$40,11,FALSE)</f>
        <v>1.6666666666666667</v>
      </c>
      <c r="O68" s="43"/>
      <c r="P68" s="227" t="s">
        <v>22</v>
      </c>
      <c r="Q68" s="228">
        <f t="shared" ref="Q68:U68" si="19">COUNTIF(G$68:G$87,"0")</f>
        <v>0</v>
      </c>
      <c r="R68" s="229">
        <f t="shared" si="19"/>
        <v>0</v>
      </c>
      <c r="S68" s="229">
        <f t="shared" si="19"/>
        <v>0</v>
      </c>
      <c r="T68" s="229">
        <f t="shared" si="19"/>
        <v>1</v>
      </c>
      <c r="U68" s="230">
        <f t="shared" si="19"/>
        <v>0</v>
      </c>
      <c r="V68" s="79"/>
      <c r="W68" s="79"/>
      <c r="X68" s="1"/>
      <c r="Y68" s="1"/>
      <c r="Z68" s="1"/>
      <c r="AA68" s="1"/>
      <c r="AB68" s="1"/>
      <c r="AC68" s="1"/>
      <c r="AD68" s="6"/>
    </row>
    <row r="69" spans="1:30" ht="25.5" customHeight="1">
      <c r="A69" s="44"/>
      <c r="B69" s="231">
        <v>2</v>
      </c>
      <c r="C69" s="352">
        <v>1030617519</v>
      </c>
      <c r="D69" s="353" t="s">
        <v>129</v>
      </c>
      <c r="E69" s="353" t="s">
        <v>108</v>
      </c>
      <c r="G69" s="143">
        <f t="shared" ref="G69:G77" si="20">VLOOKUP($C69,$C$14:$N$40,4,FALSE)</f>
        <v>3</v>
      </c>
      <c r="H69" s="143">
        <f t="shared" ref="H69:H77" si="21">VLOOKUP($C69,$C$14:$N$40,5,FALSE)</f>
        <v>2</v>
      </c>
      <c r="I69" s="143">
        <f t="shared" ref="I69:I77" si="22">VLOOKUP($C69,$C$14:$N$40,6,FALSE)</f>
        <v>3</v>
      </c>
      <c r="J69" s="143">
        <f t="shared" ref="J69:J77" si="23">VLOOKUP($C69,$C$14:$N$40,7,FALSE)</f>
        <v>2</v>
      </c>
      <c r="K69" s="143">
        <f t="shared" ref="K69:K77" si="24">VLOOKUP($C69,$C$14:$N$40,8,FALSE)</f>
        <v>2</v>
      </c>
      <c r="L69" s="143">
        <f t="shared" ref="L69:L77" si="25">VLOOKUP($C69,$C$14:$N$40,9,FALSE)</f>
        <v>0</v>
      </c>
      <c r="M69" s="143">
        <f t="shared" ref="M69:M77" si="26">VLOOKUP($C69,$C$14:$N$40,10,FALSE)</f>
        <v>2.5</v>
      </c>
      <c r="N69" s="143">
        <f t="shared" ref="N69:N77" si="27">VLOOKUP($C69,$C$14:$N$40,11,FALSE)</f>
        <v>2.3333333333333335</v>
      </c>
      <c r="O69" s="43"/>
      <c r="P69" s="232" t="s">
        <v>23</v>
      </c>
      <c r="Q69" s="233">
        <f t="shared" ref="Q69:U69" si="28">COUNTIF(G$68:G$87,"1")</f>
        <v>2</v>
      </c>
      <c r="R69" s="234">
        <f t="shared" si="28"/>
        <v>2</v>
      </c>
      <c r="S69" s="234">
        <f t="shared" si="28"/>
        <v>0</v>
      </c>
      <c r="T69" s="234">
        <f t="shared" si="28"/>
        <v>3</v>
      </c>
      <c r="U69" s="235">
        <f t="shared" si="28"/>
        <v>3</v>
      </c>
      <c r="V69" s="79"/>
      <c r="W69" s="79"/>
      <c r="X69" s="1"/>
      <c r="Y69" s="1"/>
      <c r="Z69" s="1"/>
      <c r="AA69" s="1"/>
      <c r="AB69" s="1"/>
      <c r="AC69" s="1"/>
      <c r="AD69" s="6"/>
    </row>
    <row r="70" spans="1:30" ht="25.5" customHeight="1">
      <c r="A70" s="44"/>
      <c r="B70" s="231">
        <v>3</v>
      </c>
      <c r="C70" s="352">
        <v>1030618707</v>
      </c>
      <c r="D70" s="353" t="s">
        <v>118</v>
      </c>
      <c r="E70" s="353" t="s">
        <v>108</v>
      </c>
      <c r="G70" s="143">
        <f t="shared" si="20"/>
        <v>3</v>
      </c>
      <c r="H70" s="143">
        <f t="shared" si="21"/>
        <v>3</v>
      </c>
      <c r="I70" s="143">
        <f t="shared" si="22"/>
        <v>3</v>
      </c>
      <c r="J70" s="143">
        <f t="shared" si="23"/>
        <v>1</v>
      </c>
      <c r="K70" s="143">
        <f t="shared" si="24"/>
        <v>2</v>
      </c>
      <c r="L70" s="143">
        <f t="shared" si="25"/>
        <v>0</v>
      </c>
      <c r="M70" s="143">
        <f t="shared" si="26"/>
        <v>3</v>
      </c>
      <c r="N70" s="143">
        <f t="shared" si="27"/>
        <v>2</v>
      </c>
      <c r="O70" s="43"/>
      <c r="P70" s="243" t="s">
        <v>24</v>
      </c>
      <c r="Q70" s="244">
        <f t="shared" ref="Q70:U70" si="29">COUNTIF(G$68:G$87,"2")</f>
        <v>3</v>
      </c>
      <c r="R70" s="26">
        <f t="shared" si="29"/>
        <v>6</v>
      </c>
      <c r="S70" s="26">
        <f t="shared" si="29"/>
        <v>6</v>
      </c>
      <c r="T70" s="26">
        <f t="shared" si="29"/>
        <v>3</v>
      </c>
      <c r="U70" s="52">
        <f t="shared" si="29"/>
        <v>7</v>
      </c>
      <c r="V70" s="79"/>
      <c r="W70" s="79"/>
      <c r="X70" s="1"/>
      <c r="Y70" s="1"/>
      <c r="Z70" s="1"/>
      <c r="AA70" s="1"/>
      <c r="AB70" s="1"/>
      <c r="AC70" s="1"/>
      <c r="AD70" s="6"/>
    </row>
    <row r="71" spans="1:30" ht="25.5" customHeight="1">
      <c r="A71" s="44"/>
      <c r="B71" s="231">
        <v>4</v>
      </c>
      <c r="C71" s="352">
        <v>1030619340</v>
      </c>
      <c r="D71" s="353" t="s">
        <v>132</v>
      </c>
      <c r="E71" s="353" t="s">
        <v>67</v>
      </c>
      <c r="G71" s="143">
        <f t="shared" si="20"/>
        <v>1</v>
      </c>
      <c r="H71" s="143">
        <f t="shared" si="21"/>
        <v>2</v>
      </c>
      <c r="I71" s="143">
        <f t="shared" si="22"/>
        <v>2</v>
      </c>
      <c r="J71" s="143">
        <f t="shared" si="23"/>
        <v>2</v>
      </c>
      <c r="K71" s="143">
        <f t="shared" si="24"/>
        <v>2</v>
      </c>
      <c r="L71" s="143">
        <f t="shared" si="25"/>
        <v>0</v>
      </c>
      <c r="M71" s="143">
        <f t="shared" si="26"/>
        <v>1.5</v>
      </c>
      <c r="N71" s="143">
        <f t="shared" si="27"/>
        <v>2</v>
      </c>
      <c r="O71" s="43"/>
      <c r="P71" s="252" t="s">
        <v>25</v>
      </c>
      <c r="Q71" s="253">
        <f t="shared" ref="Q71:U71" si="30">COUNTIF(G$68:G$87,"3")</f>
        <v>5</v>
      </c>
      <c r="R71" s="28">
        <f t="shared" si="30"/>
        <v>2</v>
      </c>
      <c r="S71" s="28">
        <f t="shared" si="30"/>
        <v>4</v>
      </c>
      <c r="T71" s="28">
        <f t="shared" si="30"/>
        <v>3</v>
      </c>
      <c r="U71" s="53">
        <f t="shared" si="30"/>
        <v>0</v>
      </c>
      <c r="V71" s="79"/>
      <c r="W71" s="79"/>
      <c r="X71" s="1"/>
      <c r="Y71" s="1"/>
      <c r="Z71" s="1"/>
      <c r="AA71" s="1"/>
      <c r="AB71" s="1"/>
      <c r="AC71" s="1"/>
      <c r="AD71" s="6"/>
    </row>
    <row r="72" spans="1:30" ht="25.5" customHeight="1">
      <c r="A72" s="44"/>
      <c r="B72" s="231">
        <v>5</v>
      </c>
      <c r="C72" s="352">
        <v>1050612535</v>
      </c>
      <c r="D72" s="353" t="s">
        <v>119</v>
      </c>
      <c r="E72" s="353" t="s">
        <v>67</v>
      </c>
      <c r="G72" s="143">
        <f t="shared" si="20"/>
        <v>2</v>
      </c>
      <c r="H72" s="143">
        <f t="shared" si="21"/>
        <v>1</v>
      </c>
      <c r="I72" s="143">
        <f t="shared" si="22"/>
        <v>3</v>
      </c>
      <c r="J72" s="143">
        <f t="shared" si="23"/>
        <v>3</v>
      </c>
      <c r="K72" s="143">
        <f t="shared" si="24"/>
        <v>2</v>
      </c>
      <c r="L72" s="143">
        <f t="shared" si="25"/>
        <v>0</v>
      </c>
      <c r="M72" s="143">
        <f t="shared" si="26"/>
        <v>1.5</v>
      </c>
      <c r="N72" s="143">
        <f t="shared" si="27"/>
        <v>2.6666666666666665</v>
      </c>
      <c r="O72" s="43"/>
      <c r="P72" s="254" t="s">
        <v>26</v>
      </c>
      <c r="Q72" s="255">
        <f t="shared" ref="Q72:U72" si="31">SUM(Q68:Q71)</f>
        <v>10</v>
      </c>
      <c r="R72" s="47">
        <f t="shared" si="31"/>
        <v>10</v>
      </c>
      <c r="S72" s="47">
        <f t="shared" si="31"/>
        <v>10</v>
      </c>
      <c r="T72" s="47">
        <f t="shared" si="31"/>
        <v>10</v>
      </c>
      <c r="U72" s="48">
        <f t="shared" si="31"/>
        <v>10</v>
      </c>
      <c r="V72" s="79"/>
      <c r="W72" s="79"/>
      <c r="X72" s="1"/>
      <c r="Y72" s="1"/>
      <c r="Z72" s="1"/>
      <c r="AA72" s="1"/>
      <c r="AB72" s="1"/>
      <c r="AC72" s="1"/>
      <c r="AD72" s="6"/>
    </row>
    <row r="73" spans="1:30" ht="25.5" customHeight="1">
      <c r="A73" s="44"/>
      <c r="B73" s="231">
        <v>6</v>
      </c>
      <c r="C73" s="352">
        <v>1050724927</v>
      </c>
      <c r="D73" s="353" t="s">
        <v>122</v>
      </c>
      <c r="E73" s="353" t="s">
        <v>108</v>
      </c>
      <c r="G73" s="143">
        <f t="shared" si="20"/>
        <v>3</v>
      </c>
      <c r="H73" s="143">
        <f t="shared" si="21"/>
        <v>1</v>
      </c>
      <c r="I73" s="143">
        <f t="shared" si="22"/>
        <v>2</v>
      </c>
      <c r="J73" s="143">
        <f t="shared" si="23"/>
        <v>0</v>
      </c>
      <c r="K73" s="143">
        <f t="shared" si="24"/>
        <v>1</v>
      </c>
      <c r="L73" s="143">
        <f t="shared" si="25"/>
        <v>0</v>
      </c>
      <c r="M73" s="143">
        <f t="shared" si="26"/>
        <v>2</v>
      </c>
      <c r="N73" s="143">
        <f t="shared" si="27"/>
        <v>1</v>
      </c>
      <c r="O73" s="43"/>
      <c r="P73" s="148"/>
      <c r="Q73" s="79"/>
      <c r="R73" s="79"/>
      <c r="S73" s="79"/>
      <c r="T73" s="79"/>
      <c r="U73" s="256"/>
      <c r="V73" s="79"/>
      <c r="W73" s="79"/>
      <c r="X73" s="1"/>
      <c r="Y73" s="1"/>
      <c r="Z73" s="1"/>
      <c r="AA73" s="1"/>
      <c r="AB73" s="1"/>
      <c r="AC73" s="1"/>
      <c r="AD73" s="6"/>
    </row>
    <row r="74" spans="1:30" ht="25.5" customHeight="1">
      <c r="A74" s="44"/>
      <c r="B74" s="231">
        <v>7</v>
      </c>
      <c r="C74" s="352">
        <v>1141327473</v>
      </c>
      <c r="D74" s="353" t="s">
        <v>116</v>
      </c>
      <c r="E74" s="353" t="s">
        <v>108</v>
      </c>
      <c r="G74" s="143">
        <f t="shared" si="20"/>
        <v>2</v>
      </c>
      <c r="H74" s="143">
        <f t="shared" si="21"/>
        <v>2</v>
      </c>
      <c r="I74" s="143">
        <f t="shared" si="22"/>
        <v>2</v>
      </c>
      <c r="J74" s="143">
        <f t="shared" si="23"/>
        <v>3</v>
      </c>
      <c r="K74" s="143">
        <f t="shared" si="24"/>
        <v>2</v>
      </c>
      <c r="L74" s="143">
        <f t="shared" si="25"/>
        <v>0</v>
      </c>
      <c r="M74" s="143">
        <f t="shared" si="26"/>
        <v>2</v>
      </c>
      <c r="N74" s="143">
        <f t="shared" si="27"/>
        <v>2.3333333333333335</v>
      </c>
      <c r="O74" s="43"/>
      <c r="P74" s="397" t="s">
        <v>70</v>
      </c>
      <c r="Q74" s="383"/>
      <c r="R74" s="383"/>
      <c r="S74" s="383"/>
      <c r="T74" s="383"/>
      <c r="U74" s="384"/>
      <c r="V74" s="79"/>
      <c r="W74" s="79"/>
      <c r="X74" s="1"/>
      <c r="Y74" s="1"/>
      <c r="Z74" s="1"/>
      <c r="AA74" s="1"/>
      <c r="AB74" s="1"/>
      <c r="AC74" s="1"/>
      <c r="AD74" s="6"/>
    </row>
    <row r="75" spans="1:30" ht="25.5" customHeight="1">
      <c r="A75" s="44"/>
      <c r="B75" s="231">
        <v>8</v>
      </c>
      <c r="C75" s="352">
        <v>1141331474</v>
      </c>
      <c r="D75" s="353" t="s">
        <v>114</v>
      </c>
      <c r="E75" s="353" t="s">
        <v>108</v>
      </c>
      <c r="G75" s="143">
        <f t="shared" si="20"/>
        <v>3</v>
      </c>
      <c r="H75" s="143">
        <f t="shared" si="21"/>
        <v>2</v>
      </c>
      <c r="I75" s="143">
        <f t="shared" si="22"/>
        <v>2</v>
      </c>
      <c r="J75" s="143">
        <f t="shared" si="23"/>
        <v>1</v>
      </c>
      <c r="K75" s="143">
        <f t="shared" si="24"/>
        <v>1</v>
      </c>
      <c r="L75" s="143">
        <f t="shared" si="25"/>
        <v>0</v>
      </c>
      <c r="M75" s="143">
        <f t="shared" si="26"/>
        <v>2.5</v>
      </c>
      <c r="N75" s="143">
        <f t="shared" si="27"/>
        <v>1.3333333333333333</v>
      </c>
      <c r="O75" s="43"/>
      <c r="P75" s="426" t="s">
        <v>16</v>
      </c>
      <c r="Q75" s="427" t="s">
        <v>17</v>
      </c>
      <c r="R75" s="433" t="s">
        <v>18</v>
      </c>
      <c r="S75" s="429" t="s">
        <v>19</v>
      </c>
      <c r="T75" s="429" t="s">
        <v>20</v>
      </c>
      <c r="U75" s="431" t="s">
        <v>21</v>
      </c>
      <c r="V75" s="79"/>
      <c r="W75" s="79"/>
      <c r="X75" s="1"/>
      <c r="Y75" s="1"/>
      <c r="Z75" s="1"/>
      <c r="AA75" s="1"/>
      <c r="AB75" s="1"/>
      <c r="AC75" s="1"/>
      <c r="AD75" s="6"/>
    </row>
    <row r="76" spans="1:30" ht="25.5" customHeight="1">
      <c r="A76" s="44"/>
      <c r="B76" s="231">
        <v>9</v>
      </c>
      <c r="C76" s="352">
        <v>1141331868</v>
      </c>
      <c r="D76" s="353" t="s">
        <v>112</v>
      </c>
      <c r="E76" s="353" t="s">
        <v>108</v>
      </c>
      <c r="G76" s="143">
        <f t="shared" si="20"/>
        <v>2</v>
      </c>
      <c r="H76" s="143">
        <f t="shared" si="21"/>
        <v>2</v>
      </c>
      <c r="I76" s="143">
        <f t="shared" si="22"/>
        <v>2</v>
      </c>
      <c r="J76" s="143">
        <f t="shared" si="23"/>
        <v>3</v>
      </c>
      <c r="K76" s="143">
        <f t="shared" si="24"/>
        <v>2</v>
      </c>
      <c r="L76" s="143">
        <f t="shared" si="25"/>
        <v>0</v>
      </c>
      <c r="M76" s="143">
        <f t="shared" si="26"/>
        <v>2</v>
      </c>
      <c r="N76" s="143">
        <f t="shared" si="27"/>
        <v>2.3333333333333335</v>
      </c>
      <c r="O76" s="43"/>
      <c r="P76" s="403"/>
      <c r="Q76" s="428"/>
      <c r="R76" s="434"/>
      <c r="S76" s="430"/>
      <c r="T76" s="430"/>
      <c r="U76" s="432"/>
      <c r="V76" s="79"/>
      <c r="W76" s="79"/>
      <c r="X76" s="1"/>
      <c r="Y76" s="1"/>
      <c r="Z76" s="1"/>
      <c r="AA76" s="1"/>
      <c r="AB76" s="1"/>
      <c r="AC76" s="1"/>
      <c r="AD76" s="6"/>
    </row>
    <row r="77" spans="1:30" ht="25.5" customHeight="1">
      <c r="A77" s="44"/>
      <c r="B77" s="231">
        <v>10</v>
      </c>
      <c r="C77" s="352">
        <v>1141332784</v>
      </c>
      <c r="D77" s="353" t="s">
        <v>107</v>
      </c>
      <c r="E77" s="353" t="s">
        <v>108</v>
      </c>
      <c r="G77" s="143">
        <f t="shared" si="20"/>
        <v>3</v>
      </c>
      <c r="H77" s="143">
        <f t="shared" si="21"/>
        <v>3</v>
      </c>
      <c r="I77" s="143">
        <f t="shared" si="22"/>
        <v>3</v>
      </c>
      <c r="J77" s="143">
        <f t="shared" si="23"/>
        <v>1</v>
      </c>
      <c r="K77" s="143">
        <f t="shared" si="24"/>
        <v>2</v>
      </c>
      <c r="L77" s="143">
        <f t="shared" si="25"/>
        <v>0</v>
      </c>
      <c r="M77" s="143">
        <f t="shared" si="26"/>
        <v>3</v>
      </c>
      <c r="N77" s="143">
        <f t="shared" si="27"/>
        <v>2</v>
      </c>
      <c r="O77" s="43"/>
      <c r="P77" s="154" t="s">
        <v>33</v>
      </c>
      <c r="Q77" s="155">
        <f t="shared" ref="Q77:U77" si="32">(Q68*100/Q72)/100</f>
        <v>0</v>
      </c>
      <c r="R77" s="156">
        <f t="shared" si="32"/>
        <v>0</v>
      </c>
      <c r="S77" s="156">
        <f t="shared" si="32"/>
        <v>0</v>
      </c>
      <c r="T77" s="156">
        <f t="shared" si="32"/>
        <v>0.1</v>
      </c>
      <c r="U77" s="157">
        <f t="shared" si="32"/>
        <v>0</v>
      </c>
      <c r="V77" s="1"/>
      <c r="W77" s="1"/>
      <c r="X77" s="1"/>
      <c r="Y77" s="1"/>
      <c r="Z77" s="1"/>
      <c r="AA77" s="1"/>
      <c r="AB77" s="1"/>
      <c r="AC77" s="1"/>
      <c r="AD77" s="6"/>
    </row>
    <row r="78" spans="1:30" ht="25.5" customHeight="1">
      <c r="A78" s="44"/>
      <c r="B78" s="231">
        <v>11</v>
      </c>
      <c r="C78" s="236"/>
      <c r="D78" s="236"/>
      <c r="E78" s="237"/>
      <c r="F78" s="257"/>
      <c r="G78" s="238" t="str">
        <f t="shared" ref="G78:G87" si="33">IFERROR(VLOOKUP($C78,$C$14:$K$61,4,"FALSE"),"")</f>
        <v/>
      </c>
      <c r="H78" s="238" t="str">
        <f t="shared" ref="H78:H87" si="34">IFERROR(VLOOKUP($C78,$C$14:$K$61,5,"FALSE"),"")</f>
        <v/>
      </c>
      <c r="I78" s="238" t="str">
        <f t="shared" ref="I78:I87" si="35">IFERROR(VLOOKUP($C78,$C$14:$K$61,6,"FALSE"),"")</f>
        <v/>
      </c>
      <c r="J78" s="238" t="str">
        <f t="shared" ref="J78:J87" si="36">IFERROR(VLOOKUP($C78,$C$14:$K$61,7,"FALSE"),"")</f>
        <v/>
      </c>
      <c r="K78" s="239" t="str">
        <f t="shared" ref="K78:K87" si="37">IFERROR(VLOOKUP($C78,$C$14:$K$61,8,"FALSE"),"")</f>
        <v/>
      </c>
      <c r="L78" s="240" t="str">
        <f t="shared" ref="L78:L87" si="38">IFERROR(VLOOKUP($C78,$C$14:$N$61,10,"FALSE"),"")</f>
        <v/>
      </c>
      <c r="M78" s="241" t="str">
        <f t="shared" ref="M78:M87" si="39">IFERROR(VLOOKUP($C78,$C$14:$N$61,11,"FALSE"),"")</f>
        <v/>
      </c>
      <c r="N78" s="242" t="str">
        <f t="shared" ref="N78:N87" si="40">IFERROR(VLOOKUP($C78,$C$14:$N$61,12,"FALSE"),"")</f>
        <v/>
      </c>
      <c r="O78" s="43"/>
      <c r="P78" s="130" t="s">
        <v>34</v>
      </c>
      <c r="Q78" s="158">
        <f t="shared" ref="Q78:U78" si="41">(Q69*100/Q72)/100</f>
        <v>0.2</v>
      </c>
      <c r="R78" s="159">
        <f t="shared" si="41"/>
        <v>0.2</v>
      </c>
      <c r="S78" s="159">
        <f t="shared" si="41"/>
        <v>0</v>
      </c>
      <c r="T78" s="159">
        <f t="shared" si="41"/>
        <v>0.3</v>
      </c>
      <c r="U78" s="160">
        <f t="shared" si="41"/>
        <v>0.3</v>
      </c>
      <c r="V78" s="1"/>
      <c r="W78" s="1"/>
      <c r="X78" s="1"/>
      <c r="Y78" s="1"/>
      <c r="Z78" s="1"/>
      <c r="AA78" s="1"/>
      <c r="AB78" s="1"/>
      <c r="AC78" s="1"/>
      <c r="AD78" s="6"/>
    </row>
    <row r="79" spans="1:30" ht="25.5" customHeight="1">
      <c r="A79" s="44"/>
      <c r="B79" s="231">
        <v>12</v>
      </c>
      <c r="C79" s="245"/>
      <c r="D79" s="245"/>
      <c r="E79" s="246"/>
      <c r="F79" s="247"/>
      <c r="G79" s="246" t="str">
        <f t="shared" si="33"/>
        <v/>
      </c>
      <c r="H79" s="246" t="str">
        <f t="shared" si="34"/>
        <v/>
      </c>
      <c r="I79" s="246" t="str">
        <f t="shared" si="35"/>
        <v/>
      </c>
      <c r="J79" s="246" t="str">
        <f t="shared" si="36"/>
        <v/>
      </c>
      <c r="K79" s="248" t="str">
        <f t="shared" si="37"/>
        <v/>
      </c>
      <c r="L79" s="249" t="str">
        <f t="shared" si="38"/>
        <v/>
      </c>
      <c r="M79" s="250" t="str">
        <f t="shared" si="39"/>
        <v/>
      </c>
      <c r="N79" s="251" t="str">
        <f t="shared" si="40"/>
        <v/>
      </c>
      <c r="O79" s="43"/>
      <c r="P79" s="161" t="s">
        <v>35</v>
      </c>
      <c r="Q79" s="162">
        <f t="shared" ref="Q79:U79" si="42">(Q70*100/Q72)/100</f>
        <v>0.3</v>
      </c>
      <c r="R79" s="163">
        <f t="shared" si="42"/>
        <v>0.6</v>
      </c>
      <c r="S79" s="163">
        <f t="shared" si="42"/>
        <v>0.6</v>
      </c>
      <c r="T79" s="163">
        <f t="shared" si="42"/>
        <v>0.3</v>
      </c>
      <c r="U79" s="164">
        <f t="shared" si="42"/>
        <v>0.7</v>
      </c>
      <c r="V79" s="1"/>
      <c r="W79" s="1"/>
      <c r="X79" s="1"/>
      <c r="Y79" s="1"/>
      <c r="Z79" s="1"/>
      <c r="AA79" s="1"/>
      <c r="AB79" s="1"/>
      <c r="AC79" s="1"/>
      <c r="AD79" s="6"/>
    </row>
    <row r="80" spans="1:30" ht="25.5" customHeight="1">
      <c r="A80" s="44"/>
      <c r="B80" s="231">
        <v>13</v>
      </c>
      <c r="C80" s="236"/>
      <c r="D80" s="236"/>
      <c r="E80" s="237"/>
      <c r="F80" s="257"/>
      <c r="G80" s="238" t="str">
        <f t="shared" si="33"/>
        <v/>
      </c>
      <c r="H80" s="238" t="str">
        <f t="shared" si="34"/>
        <v/>
      </c>
      <c r="I80" s="238" t="str">
        <f t="shared" si="35"/>
        <v/>
      </c>
      <c r="J80" s="238" t="str">
        <f t="shared" si="36"/>
        <v/>
      </c>
      <c r="K80" s="239" t="str">
        <f t="shared" si="37"/>
        <v/>
      </c>
      <c r="L80" s="240" t="str">
        <f t="shared" si="38"/>
        <v/>
      </c>
      <c r="M80" s="241" t="str">
        <f t="shared" si="39"/>
        <v/>
      </c>
      <c r="N80" s="242" t="str">
        <f t="shared" si="40"/>
        <v/>
      </c>
      <c r="O80" s="43"/>
      <c r="P80" s="140" t="s">
        <v>36</v>
      </c>
      <c r="Q80" s="167">
        <f t="shared" ref="Q80:U80" si="43">(Q71*100/Q72)/100</f>
        <v>0.5</v>
      </c>
      <c r="R80" s="168">
        <f t="shared" si="43"/>
        <v>0.2</v>
      </c>
      <c r="S80" s="168">
        <f t="shared" si="43"/>
        <v>0.4</v>
      </c>
      <c r="T80" s="168">
        <f t="shared" si="43"/>
        <v>0.3</v>
      </c>
      <c r="U80" s="169">
        <f t="shared" si="43"/>
        <v>0</v>
      </c>
      <c r="V80" s="1"/>
      <c r="W80" s="1"/>
      <c r="X80" s="1"/>
      <c r="Y80" s="1"/>
      <c r="Z80" s="1"/>
      <c r="AA80" s="1"/>
      <c r="AB80" s="1"/>
      <c r="AC80" s="1"/>
      <c r="AD80" s="6"/>
    </row>
    <row r="81" spans="1:30" ht="25.5" customHeight="1">
      <c r="A81" s="44"/>
      <c r="B81" s="231">
        <v>14</v>
      </c>
      <c r="C81" s="245"/>
      <c r="D81" s="245"/>
      <c r="E81" s="246"/>
      <c r="F81" s="247"/>
      <c r="G81" s="246" t="str">
        <f t="shared" si="33"/>
        <v/>
      </c>
      <c r="H81" s="246" t="str">
        <f t="shared" si="34"/>
        <v/>
      </c>
      <c r="I81" s="246" t="str">
        <f t="shared" si="35"/>
        <v/>
      </c>
      <c r="J81" s="246" t="str">
        <f t="shared" si="36"/>
        <v/>
      </c>
      <c r="K81" s="248" t="str">
        <f t="shared" si="37"/>
        <v/>
      </c>
      <c r="L81" s="249" t="str">
        <f t="shared" si="38"/>
        <v/>
      </c>
      <c r="M81" s="250" t="str">
        <f t="shared" si="39"/>
        <v/>
      </c>
      <c r="N81" s="251" t="str">
        <f t="shared" si="40"/>
        <v/>
      </c>
      <c r="O81" s="43"/>
      <c r="P81" s="145" t="s">
        <v>26</v>
      </c>
      <c r="Q81" s="170">
        <f t="shared" ref="Q81:U81" si="44">SUM(Q77:Q80)</f>
        <v>1</v>
      </c>
      <c r="R81" s="171">
        <f t="shared" si="44"/>
        <v>1</v>
      </c>
      <c r="S81" s="171">
        <f t="shared" si="44"/>
        <v>1</v>
      </c>
      <c r="T81" s="171">
        <f t="shared" si="44"/>
        <v>1</v>
      </c>
      <c r="U81" s="172">
        <f t="shared" si="44"/>
        <v>1</v>
      </c>
      <c r="V81" s="1"/>
      <c r="W81" s="1"/>
      <c r="X81" s="1"/>
      <c r="Y81" s="1"/>
      <c r="Z81" s="1"/>
      <c r="AA81" s="1"/>
      <c r="AB81" s="1"/>
      <c r="AC81" s="1"/>
      <c r="AD81" s="6"/>
    </row>
    <row r="82" spans="1:30" ht="25.5" customHeight="1">
      <c r="A82" s="44"/>
      <c r="B82" s="231">
        <v>15</v>
      </c>
      <c r="C82" s="258"/>
      <c r="D82" s="258"/>
      <c r="E82" s="238"/>
      <c r="F82" s="7"/>
      <c r="G82" s="238" t="str">
        <f t="shared" si="33"/>
        <v/>
      </c>
      <c r="H82" s="238" t="str">
        <f t="shared" si="34"/>
        <v/>
      </c>
      <c r="I82" s="238" t="str">
        <f t="shared" si="35"/>
        <v/>
      </c>
      <c r="J82" s="238" t="str">
        <f t="shared" si="36"/>
        <v/>
      </c>
      <c r="K82" s="239" t="str">
        <f t="shared" si="37"/>
        <v/>
      </c>
      <c r="L82" s="240" t="str">
        <f t="shared" si="38"/>
        <v/>
      </c>
      <c r="M82" s="241" t="str">
        <f t="shared" si="39"/>
        <v/>
      </c>
      <c r="N82" s="242" t="str">
        <f t="shared" si="40"/>
        <v/>
      </c>
      <c r="O82" s="4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6"/>
    </row>
    <row r="83" spans="1:30" ht="25.5" customHeight="1">
      <c r="A83" s="44"/>
      <c r="B83" s="231">
        <v>16</v>
      </c>
      <c r="C83" s="245"/>
      <c r="D83" s="245"/>
      <c r="E83" s="246"/>
      <c r="F83" s="247"/>
      <c r="G83" s="246" t="str">
        <f t="shared" si="33"/>
        <v/>
      </c>
      <c r="H83" s="246" t="str">
        <f t="shared" si="34"/>
        <v/>
      </c>
      <c r="I83" s="246" t="str">
        <f t="shared" si="35"/>
        <v/>
      </c>
      <c r="J83" s="246" t="str">
        <f t="shared" si="36"/>
        <v/>
      </c>
      <c r="K83" s="248" t="str">
        <f t="shared" si="37"/>
        <v/>
      </c>
      <c r="L83" s="249" t="str">
        <f t="shared" si="38"/>
        <v/>
      </c>
      <c r="M83" s="250" t="str">
        <f t="shared" si="39"/>
        <v/>
      </c>
      <c r="N83" s="251" t="str">
        <f t="shared" si="40"/>
        <v/>
      </c>
      <c r="O83" s="43"/>
      <c r="P83" s="396" t="s">
        <v>81</v>
      </c>
      <c r="Q83" s="383"/>
      <c r="R83" s="38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6"/>
    </row>
    <row r="84" spans="1:30" ht="25.5" customHeight="1">
      <c r="A84" s="44"/>
      <c r="B84" s="231">
        <v>17</v>
      </c>
      <c r="C84" s="258"/>
      <c r="D84" s="258"/>
      <c r="E84" s="238"/>
      <c r="F84" s="7"/>
      <c r="G84" s="238" t="str">
        <f t="shared" si="33"/>
        <v/>
      </c>
      <c r="H84" s="238" t="str">
        <f t="shared" si="34"/>
        <v/>
      </c>
      <c r="I84" s="238" t="str">
        <f t="shared" si="35"/>
        <v/>
      </c>
      <c r="J84" s="238" t="str">
        <f t="shared" si="36"/>
        <v/>
      </c>
      <c r="K84" s="239" t="str">
        <f t="shared" si="37"/>
        <v/>
      </c>
      <c r="L84" s="240" t="str">
        <f t="shared" si="38"/>
        <v/>
      </c>
      <c r="M84" s="241" t="str">
        <f t="shared" si="39"/>
        <v/>
      </c>
      <c r="N84" s="242" t="str">
        <f t="shared" si="40"/>
        <v/>
      </c>
      <c r="O84" s="43"/>
      <c r="P84" s="397" t="s">
        <v>100</v>
      </c>
      <c r="Q84" s="383"/>
      <c r="R84" s="38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6"/>
    </row>
    <row r="85" spans="1:30" ht="25.5" customHeight="1">
      <c r="A85" s="44"/>
      <c r="B85" s="231">
        <v>18</v>
      </c>
      <c r="C85" s="245"/>
      <c r="D85" s="245"/>
      <c r="E85" s="246"/>
      <c r="F85" s="247"/>
      <c r="G85" s="246" t="str">
        <f t="shared" si="33"/>
        <v/>
      </c>
      <c r="H85" s="246" t="str">
        <f t="shared" si="34"/>
        <v/>
      </c>
      <c r="I85" s="246" t="str">
        <f t="shared" si="35"/>
        <v/>
      </c>
      <c r="J85" s="246" t="str">
        <f t="shared" si="36"/>
        <v/>
      </c>
      <c r="K85" s="248" t="str">
        <f t="shared" si="37"/>
        <v/>
      </c>
      <c r="L85" s="249" t="str">
        <f t="shared" si="38"/>
        <v/>
      </c>
      <c r="M85" s="250" t="str">
        <f t="shared" si="39"/>
        <v/>
      </c>
      <c r="N85" s="251" t="str">
        <f t="shared" si="40"/>
        <v/>
      </c>
      <c r="O85" s="43"/>
      <c r="P85" s="105" t="s">
        <v>16</v>
      </c>
      <c r="Q85" s="174" t="s">
        <v>14</v>
      </c>
      <c r="R85" s="175" t="s">
        <v>15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6"/>
    </row>
    <row r="86" spans="1:30" ht="25.5" customHeight="1">
      <c r="A86" s="44"/>
      <c r="B86" s="259">
        <v>19</v>
      </c>
      <c r="C86" s="260"/>
      <c r="D86" s="260"/>
      <c r="E86" s="261"/>
      <c r="F86" s="262"/>
      <c r="G86" s="261" t="str">
        <f t="shared" si="33"/>
        <v/>
      </c>
      <c r="H86" s="261" t="str">
        <f t="shared" si="34"/>
        <v/>
      </c>
      <c r="I86" s="261" t="str">
        <f t="shared" si="35"/>
        <v/>
      </c>
      <c r="J86" s="261" t="str">
        <f t="shared" si="36"/>
        <v/>
      </c>
      <c r="K86" s="263" t="str">
        <f t="shared" si="37"/>
        <v/>
      </c>
      <c r="L86" s="264" t="str">
        <f t="shared" si="38"/>
        <v/>
      </c>
      <c r="M86" s="265" t="str">
        <f t="shared" si="39"/>
        <v/>
      </c>
      <c r="N86" s="266" t="str">
        <f t="shared" si="40"/>
        <v/>
      </c>
      <c r="O86" s="43"/>
      <c r="P86" s="267" t="s">
        <v>22</v>
      </c>
      <c r="Q86" s="268">
        <f>COUNTIFS($L$68:$L$87,"&gt;=0",$L$68:$L$87,"&lt;0,99")</f>
        <v>10</v>
      </c>
      <c r="R86" s="269">
        <f>COUNTIFS($M$68:$M$87,"&gt;=0",$M$68:$M$87,"&lt;0,99")</f>
        <v>0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6"/>
    </row>
    <row r="87" spans="1:30" ht="25.5" customHeight="1">
      <c r="A87" s="44"/>
      <c r="B87" s="270">
        <v>20</v>
      </c>
      <c r="C87" s="271"/>
      <c r="D87" s="271"/>
      <c r="E87" s="272"/>
      <c r="F87" s="273"/>
      <c r="G87" s="272" t="str">
        <f t="shared" si="33"/>
        <v/>
      </c>
      <c r="H87" s="272" t="str">
        <f t="shared" si="34"/>
        <v/>
      </c>
      <c r="I87" s="272" t="str">
        <f t="shared" si="35"/>
        <v/>
      </c>
      <c r="J87" s="272" t="str">
        <f t="shared" si="36"/>
        <v/>
      </c>
      <c r="K87" s="274" t="str">
        <f t="shared" si="37"/>
        <v/>
      </c>
      <c r="L87" s="275" t="str">
        <f t="shared" si="38"/>
        <v/>
      </c>
      <c r="M87" s="276" t="str">
        <f t="shared" si="39"/>
        <v/>
      </c>
      <c r="N87" s="277" t="str">
        <f t="shared" si="40"/>
        <v/>
      </c>
      <c r="O87" s="43"/>
      <c r="P87" s="130" t="s">
        <v>23</v>
      </c>
      <c r="Q87" s="176">
        <f>COUNTIFS($L$68:$L$87,"&gt;=1",$L$68:$L$87,"&lt;1,99")</f>
        <v>0</v>
      </c>
      <c r="R87" s="177">
        <f>COUNTIFS($M$68:$M$87,"&gt;=1",$M$68:$M$87,"&lt;1,99")</f>
        <v>3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6"/>
    </row>
    <row r="88" spans="1:30" ht="25.5" customHeight="1">
      <c r="A88" s="44"/>
      <c r="B88" s="68"/>
      <c r="L88" s="370"/>
      <c r="M88" s="370"/>
      <c r="N88" s="370"/>
      <c r="O88" s="43"/>
      <c r="P88" s="137" t="s">
        <v>24</v>
      </c>
      <c r="Q88" s="179">
        <f>COUNTIFS($L$68:$L$87,"&gt;=2",$L$68:$L$87,"&lt;2,99")</f>
        <v>0</v>
      </c>
      <c r="R88" s="180">
        <f>COUNTIFS($M$68:$M$87,"&gt;=2",$M$68:$M$87,"&lt;2,99")</f>
        <v>5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6"/>
    </row>
    <row r="89" spans="1:30">
      <c r="A89" s="44"/>
      <c r="B89" s="393" t="s">
        <v>101</v>
      </c>
      <c r="C89" s="383"/>
      <c r="D89" s="383"/>
      <c r="E89" s="383"/>
      <c r="F89" s="383"/>
      <c r="G89" s="383"/>
      <c r="H89" s="383"/>
      <c r="I89" s="383"/>
      <c r="J89" s="383"/>
      <c r="K89" s="384"/>
      <c r="L89" s="367"/>
      <c r="M89" s="367"/>
      <c r="N89" s="367"/>
      <c r="O89" s="43"/>
      <c r="P89" s="140" t="s">
        <v>25</v>
      </c>
      <c r="Q89" s="181">
        <f>COUNTIF($L$68:$L$87,"3")</f>
        <v>0</v>
      </c>
      <c r="R89" s="182">
        <f>COUNTIF($M$68:$M$87,"3")</f>
        <v>2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6"/>
    </row>
    <row r="90" spans="1:30" ht="27.75" customHeight="1">
      <c r="A90" s="44"/>
      <c r="B90" s="68"/>
      <c r="L90" s="367"/>
      <c r="M90" s="367"/>
      <c r="N90" s="367"/>
      <c r="O90" s="43"/>
      <c r="P90" s="145" t="s">
        <v>26</v>
      </c>
      <c r="Q90" s="183">
        <f t="shared" ref="Q90:R90" si="45">SUM(Q86:Q89)</f>
        <v>10</v>
      </c>
      <c r="R90" s="184">
        <f t="shared" si="45"/>
        <v>10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6"/>
    </row>
    <row r="91" spans="1:30" ht="52.5" customHeight="1">
      <c r="A91" s="44"/>
      <c r="B91" s="279" t="s">
        <v>57</v>
      </c>
      <c r="C91" s="280" t="s">
        <v>58</v>
      </c>
      <c r="D91" s="280" t="s">
        <v>59</v>
      </c>
      <c r="E91" s="280" t="s">
        <v>60</v>
      </c>
      <c r="F91" s="281" t="s">
        <v>17</v>
      </c>
      <c r="G91" s="281" t="s">
        <v>18</v>
      </c>
      <c r="H91" s="282" t="s">
        <v>19</v>
      </c>
      <c r="I91" s="282" t="s">
        <v>20</v>
      </c>
      <c r="J91" s="282" t="s">
        <v>21</v>
      </c>
      <c r="K91" s="283" t="s">
        <v>102</v>
      </c>
      <c r="L91" s="367"/>
      <c r="M91" s="368"/>
      <c r="N91" s="367"/>
      <c r="O91" s="43"/>
      <c r="P91" s="148"/>
      <c r="Q91" s="117"/>
      <c r="R91" s="14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6"/>
    </row>
    <row r="92" spans="1:30" ht="25.5" customHeight="1">
      <c r="A92" s="44"/>
      <c r="B92" s="285">
        <v>1</v>
      </c>
      <c r="C92" s="286">
        <v>1031135447</v>
      </c>
      <c r="D92" s="287" t="s">
        <v>133</v>
      </c>
      <c r="E92" s="288"/>
      <c r="F92" s="226">
        <v>1</v>
      </c>
      <c r="G92" s="289">
        <v>1</v>
      </c>
      <c r="H92" s="289">
        <v>1</v>
      </c>
      <c r="I92" s="289">
        <v>0</v>
      </c>
      <c r="J92" s="290">
        <v>1</v>
      </c>
      <c r="K92" s="291">
        <v>0.83333333333333326</v>
      </c>
      <c r="L92" s="367"/>
      <c r="M92" s="369"/>
      <c r="N92" s="367"/>
      <c r="O92" s="43"/>
      <c r="P92" s="397" t="s">
        <v>70</v>
      </c>
      <c r="Q92" s="383"/>
      <c r="R92" s="38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6"/>
    </row>
    <row r="93" spans="1:30" ht="25.5" customHeight="1">
      <c r="A93" s="44"/>
      <c r="B93" s="294">
        <v>2</v>
      </c>
      <c r="C93" s="296"/>
      <c r="D93" s="296"/>
      <c r="E93" s="297"/>
      <c r="F93" s="298"/>
      <c r="G93" s="298"/>
      <c r="H93" s="298"/>
      <c r="I93" s="298"/>
      <c r="J93" s="299"/>
      <c r="K93" s="300"/>
      <c r="L93" s="367"/>
      <c r="M93" s="367"/>
      <c r="N93" s="367"/>
      <c r="O93" s="43"/>
      <c r="P93" s="105" t="s">
        <v>16</v>
      </c>
      <c r="Q93" s="174" t="s">
        <v>14</v>
      </c>
      <c r="R93" s="175" t="s">
        <v>15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6"/>
    </row>
    <row r="94" spans="1:30" ht="25.5" customHeight="1">
      <c r="A94" s="44"/>
      <c r="B94" s="301">
        <v>3</v>
      </c>
      <c r="C94" s="236"/>
      <c r="D94" s="236"/>
      <c r="E94" s="236"/>
      <c r="F94" s="302"/>
      <c r="G94" s="303"/>
      <c r="H94" s="303"/>
      <c r="I94" s="303"/>
      <c r="J94" s="304"/>
      <c r="K94" s="305"/>
      <c r="L94" s="367"/>
      <c r="M94" s="367"/>
      <c r="N94" s="367"/>
      <c r="O94" s="43"/>
      <c r="P94" s="154" t="s">
        <v>33</v>
      </c>
      <c r="Q94" s="155">
        <f>(Q86*100/$Q$90)/100</f>
        <v>1</v>
      </c>
      <c r="R94" s="157">
        <f>(R86*100/$R$90)/100</f>
        <v>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6"/>
    </row>
    <row r="95" spans="1:30" ht="25.5" customHeight="1">
      <c r="A95" s="44"/>
      <c r="B95" s="306">
        <v>4</v>
      </c>
      <c r="C95" s="245"/>
      <c r="D95" s="245"/>
      <c r="E95" s="245"/>
      <c r="F95" s="298"/>
      <c r="G95" s="298"/>
      <c r="H95" s="298"/>
      <c r="I95" s="298"/>
      <c r="J95" s="299"/>
      <c r="K95" s="300"/>
      <c r="L95" s="367"/>
      <c r="M95" s="367"/>
      <c r="N95" s="367"/>
      <c r="O95" s="43"/>
      <c r="P95" s="130" t="s">
        <v>34</v>
      </c>
      <c r="Q95" s="158">
        <f t="shared" ref="Q95:R95" si="46">(Q87*100/Q$90)/100</f>
        <v>0</v>
      </c>
      <c r="R95" s="160">
        <f t="shared" si="46"/>
        <v>0.3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6"/>
    </row>
    <row r="96" spans="1:30" ht="25.5" customHeight="1">
      <c r="A96" s="44"/>
      <c r="B96" s="301">
        <v>5</v>
      </c>
      <c r="C96" s="236"/>
      <c r="D96" s="236"/>
      <c r="E96" s="236"/>
      <c r="F96" s="302"/>
      <c r="G96" s="302"/>
      <c r="H96" s="302"/>
      <c r="I96" s="302"/>
      <c r="J96" s="307"/>
      <c r="K96" s="308"/>
      <c r="L96" s="367"/>
      <c r="M96" s="367"/>
      <c r="N96" s="367"/>
      <c r="O96" s="43"/>
      <c r="P96" s="185" t="s">
        <v>35</v>
      </c>
      <c r="Q96" s="162">
        <f t="shared" ref="Q96:R96" si="47">(Q88*100/Q$90)/100</f>
        <v>0</v>
      </c>
      <c r="R96" s="164">
        <f t="shared" si="47"/>
        <v>0.5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6"/>
    </row>
    <row r="97" spans="1:30" ht="25.5" customHeight="1">
      <c r="A97" s="44"/>
      <c r="B97" s="306">
        <v>6</v>
      </c>
      <c r="C97" s="245"/>
      <c r="D97" s="247"/>
      <c r="E97" s="247"/>
      <c r="F97" s="298"/>
      <c r="G97" s="298"/>
      <c r="H97" s="298"/>
      <c r="I97" s="298"/>
      <c r="J97" s="299"/>
      <c r="K97" s="300"/>
      <c r="L97" s="367"/>
      <c r="M97" s="367"/>
      <c r="N97" s="367"/>
      <c r="O97" s="43"/>
      <c r="P97" s="140" t="s">
        <v>36</v>
      </c>
      <c r="Q97" s="167">
        <f t="shared" ref="Q97:R97" si="48">(Q89*100/Q$90)/100</f>
        <v>0</v>
      </c>
      <c r="R97" s="169">
        <f t="shared" si="48"/>
        <v>0.2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6"/>
    </row>
    <row r="98" spans="1:30" ht="25.5" customHeight="1">
      <c r="A98" s="44"/>
      <c r="B98" s="301">
        <v>7</v>
      </c>
      <c r="C98" s="236"/>
      <c r="D98" s="236"/>
      <c r="E98" s="236"/>
      <c r="F98" s="302"/>
      <c r="G98" s="302"/>
      <c r="H98" s="302"/>
      <c r="I98" s="302"/>
      <c r="J98" s="307"/>
      <c r="K98" s="308"/>
      <c r="L98" s="367"/>
      <c r="M98" s="367"/>
      <c r="N98" s="367"/>
      <c r="O98" s="43"/>
      <c r="P98" s="145" t="s">
        <v>26</v>
      </c>
      <c r="Q98" s="170">
        <f t="shared" ref="Q98:R98" si="49">SUM(Q94:Q97)</f>
        <v>1</v>
      </c>
      <c r="R98" s="172">
        <f t="shared" si="49"/>
        <v>1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6"/>
    </row>
    <row r="99" spans="1:30" ht="25.5" customHeight="1">
      <c r="A99" s="44"/>
      <c r="B99" s="306">
        <v>8</v>
      </c>
      <c r="C99" s="245"/>
      <c r="D99" s="245"/>
      <c r="E99" s="245"/>
      <c r="F99" s="298"/>
      <c r="G99" s="298"/>
      <c r="H99" s="298"/>
      <c r="I99" s="298"/>
      <c r="J99" s="299"/>
      <c r="K99" s="300"/>
      <c r="L99" s="367"/>
      <c r="M99" s="367"/>
      <c r="N99" s="367"/>
      <c r="O99" s="4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6"/>
    </row>
    <row r="100" spans="1:30" ht="25.5" customHeight="1">
      <c r="A100" s="44"/>
      <c r="B100" s="301">
        <v>9</v>
      </c>
      <c r="C100" s="236"/>
      <c r="D100" s="236"/>
      <c r="E100" s="236"/>
      <c r="F100" s="302"/>
      <c r="G100" s="302"/>
      <c r="H100" s="302"/>
      <c r="I100" s="302"/>
      <c r="J100" s="307"/>
      <c r="K100" s="308"/>
      <c r="L100" s="367"/>
      <c r="M100" s="367"/>
      <c r="N100" s="367"/>
      <c r="O100" s="43"/>
      <c r="P100" s="396" t="s">
        <v>93</v>
      </c>
      <c r="Q100" s="383"/>
      <c r="R100" s="38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6"/>
    </row>
    <row r="101" spans="1:30" ht="25.5" customHeight="1">
      <c r="A101" s="44"/>
      <c r="B101" s="294">
        <v>10</v>
      </c>
      <c r="C101" s="247"/>
      <c r="D101" s="247"/>
      <c r="E101" s="247"/>
      <c r="F101" s="298"/>
      <c r="G101" s="298"/>
      <c r="H101" s="298"/>
      <c r="I101" s="298"/>
      <c r="J101" s="299"/>
      <c r="K101" s="300"/>
      <c r="L101" s="367"/>
      <c r="M101" s="367"/>
      <c r="N101" s="367"/>
      <c r="O101" s="43"/>
      <c r="P101" s="402" t="s">
        <v>16</v>
      </c>
      <c r="Q101" s="404" t="s">
        <v>94</v>
      </c>
      <c r="R101" s="40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6"/>
    </row>
    <row r="102" spans="1:30" ht="25.5" customHeight="1">
      <c r="A102" s="44"/>
      <c r="B102" s="309">
        <v>11</v>
      </c>
      <c r="C102" s="236"/>
      <c r="D102" s="236"/>
      <c r="E102" s="236"/>
      <c r="F102" s="302"/>
      <c r="G102" s="302"/>
      <c r="H102" s="302"/>
      <c r="I102" s="302"/>
      <c r="J102" s="307"/>
      <c r="K102" s="308"/>
      <c r="L102" s="367"/>
      <c r="M102" s="367"/>
      <c r="N102" s="367"/>
      <c r="O102" s="43"/>
      <c r="P102" s="403"/>
      <c r="Q102" s="406"/>
      <c r="R102" s="407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6"/>
    </row>
    <row r="103" spans="1:30" ht="25.5" customHeight="1">
      <c r="A103" s="44"/>
      <c r="B103" s="306">
        <v>12</v>
      </c>
      <c r="C103" s="245"/>
      <c r="D103" s="245"/>
      <c r="E103" s="245"/>
      <c r="F103" s="298"/>
      <c r="G103" s="298"/>
      <c r="H103" s="298"/>
      <c r="I103" s="298"/>
      <c r="J103" s="299"/>
      <c r="K103" s="300"/>
      <c r="L103" s="367"/>
      <c r="M103" s="367"/>
      <c r="N103" s="367"/>
      <c r="O103" s="43"/>
      <c r="P103" s="310" t="s">
        <v>22</v>
      </c>
      <c r="Q103" s="408">
        <f>COUNTIFS($N$68:$N$87,"&gt;=0",$N$68:$N$87,"&lt;0,99")</f>
        <v>0</v>
      </c>
      <c r="R103" s="378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6"/>
    </row>
    <row r="104" spans="1:30" ht="25.5" customHeight="1">
      <c r="A104" s="44"/>
      <c r="B104" s="301">
        <v>13</v>
      </c>
      <c r="C104" s="236"/>
      <c r="D104" s="236"/>
      <c r="E104" s="236"/>
      <c r="F104" s="302"/>
      <c r="G104" s="302"/>
      <c r="H104" s="302"/>
      <c r="I104" s="302"/>
      <c r="J104" s="307"/>
      <c r="K104" s="308"/>
      <c r="L104" s="278" t="str">
        <f t="shared" ref="L104:L109" si="50">IFERROR(VLOOKUP($C106,$C$14:$N$61,10,"FALSE"),"")</f>
        <v/>
      </c>
      <c r="M104" s="278" t="str">
        <f t="shared" ref="M104:M109" si="51">IFERROR(VLOOKUP($C106,$C$14:$N$61,11,"FALSE"),"")</f>
        <v/>
      </c>
      <c r="N104" s="278" t="str">
        <f t="shared" ref="N104:N109" si="52">IFERROR(VLOOKUP($C106,$C$14:$N$61,12,"FALSE"),"")</f>
        <v/>
      </c>
      <c r="O104" s="43"/>
      <c r="P104" s="198" t="s">
        <v>23</v>
      </c>
      <c r="Q104" s="409">
        <f>COUNTIFS($N$68:$N$87,"&gt;=1",$N$68:$N$87,"&lt;1,99")</f>
        <v>3</v>
      </c>
      <c r="R104" s="38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"/>
    </row>
    <row r="105" spans="1:30" ht="25.5" customHeight="1">
      <c r="A105" s="44"/>
      <c r="B105" s="306">
        <v>14</v>
      </c>
      <c r="C105" s="247"/>
      <c r="D105" s="247"/>
      <c r="E105" s="247"/>
      <c r="F105" s="298"/>
      <c r="G105" s="298"/>
      <c r="H105" s="298"/>
      <c r="I105" s="298"/>
      <c r="J105" s="299"/>
      <c r="K105" s="300"/>
      <c r="L105" s="278" t="str">
        <f t="shared" si="50"/>
        <v/>
      </c>
      <c r="M105" s="278" t="str">
        <f t="shared" si="51"/>
        <v/>
      </c>
      <c r="N105" s="278" t="str">
        <f t="shared" si="52"/>
        <v/>
      </c>
      <c r="O105" s="43"/>
      <c r="P105" s="201" t="s">
        <v>24</v>
      </c>
      <c r="Q105" s="410">
        <f>COUNTIFS($N$68:$N$87,"&gt;=2",$N$68:$N$87,"&lt;2,99")</f>
        <v>7</v>
      </c>
      <c r="R105" s="38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"/>
    </row>
    <row r="106" spans="1:30" ht="25.5" customHeight="1">
      <c r="A106" s="44"/>
      <c r="B106" s="301">
        <v>15</v>
      </c>
      <c r="C106" s="236"/>
      <c r="D106" s="236"/>
      <c r="E106" s="236"/>
      <c r="F106" s="302"/>
      <c r="G106" s="302"/>
      <c r="H106" s="302"/>
      <c r="I106" s="302"/>
      <c r="J106" s="307"/>
      <c r="K106" s="308"/>
      <c r="L106" s="278" t="str">
        <f t="shared" si="50"/>
        <v/>
      </c>
      <c r="M106" s="278" t="str">
        <f t="shared" si="51"/>
        <v/>
      </c>
      <c r="N106" s="278" t="str">
        <f t="shared" si="52"/>
        <v/>
      </c>
      <c r="O106" s="43"/>
      <c r="P106" s="202" t="s">
        <v>25</v>
      </c>
      <c r="Q106" s="411">
        <f>COUNTIF($N$68:$N$87,"3")</f>
        <v>0</v>
      </c>
      <c r="R106" s="38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"/>
    </row>
    <row r="107" spans="1:30" ht="25.5" customHeight="1">
      <c r="A107" s="44"/>
      <c r="B107" s="306">
        <v>16</v>
      </c>
      <c r="C107" s="245"/>
      <c r="D107" s="245"/>
      <c r="E107" s="245"/>
      <c r="F107" s="298"/>
      <c r="G107" s="298"/>
      <c r="H107" s="298"/>
      <c r="I107" s="298"/>
      <c r="J107" s="299"/>
      <c r="K107" s="300"/>
      <c r="L107" s="278" t="str">
        <f t="shared" si="50"/>
        <v/>
      </c>
      <c r="M107" s="278" t="str">
        <f t="shared" si="51"/>
        <v/>
      </c>
      <c r="N107" s="278" t="str">
        <f t="shared" si="52"/>
        <v/>
      </c>
      <c r="O107" s="43"/>
      <c r="P107" s="311" t="s">
        <v>26</v>
      </c>
      <c r="Q107" s="412">
        <f>SUM(Q103:R106)</f>
        <v>10</v>
      </c>
      <c r="R107" s="40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"/>
    </row>
    <row r="108" spans="1:30" ht="25.5" customHeight="1">
      <c r="A108" s="44"/>
      <c r="B108" s="301">
        <v>17</v>
      </c>
      <c r="C108" s="236"/>
      <c r="D108" s="236"/>
      <c r="E108" s="236"/>
      <c r="F108" s="302"/>
      <c r="G108" s="302"/>
      <c r="H108" s="302"/>
      <c r="I108" s="302"/>
      <c r="J108" s="307"/>
      <c r="K108" s="308"/>
      <c r="L108" s="278" t="str">
        <f t="shared" si="50"/>
        <v/>
      </c>
      <c r="M108" s="278" t="str">
        <f t="shared" si="51"/>
        <v/>
      </c>
      <c r="N108" s="278" t="str">
        <f t="shared" si="52"/>
        <v/>
      </c>
      <c r="O108" s="43"/>
      <c r="P108" s="413" t="s">
        <v>95</v>
      </c>
      <c r="Q108" s="395"/>
      <c r="R108" s="39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"/>
    </row>
    <row r="109" spans="1:30" ht="25.5" customHeight="1">
      <c r="A109" s="44"/>
      <c r="B109" s="294">
        <v>18</v>
      </c>
      <c r="C109" s="247"/>
      <c r="D109" s="247"/>
      <c r="E109" s="247"/>
      <c r="F109" s="298"/>
      <c r="G109" s="298"/>
      <c r="H109" s="298"/>
      <c r="I109" s="298"/>
      <c r="J109" s="299"/>
      <c r="K109" s="300"/>
      <c r="L109" s="278" t="str">
        <f t="shared" si="50"/>
        <v/>
      </c>
      <c r="M109" s="278" t="str">
        <f t="shared" si="51"/>
        <v/>
      </c>
      <c r="N109" s="278" t="str">
        <f t="shared" si="52"/>
        <v/>
      </c>
      <c r="O109" s="43"/>
      <c r="P109" s="402" t="s">
        <v>16</v>
      </c>
      <c r="Q109" s="404" t="s">
        <v>96</v>
      </c>
      <c r="R109" s="40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"/>
    </row>
    <row r="110" spans="1:30" ht="25.5" customHeight="1">
      <c r="A110" s="44"/>
      <c r="B110" s="309">
        <v>19</v>
      </c>
      <c r="C110" s="236"/>
      <c r="D110" s="236"/>
      <c r="E110" s="236"/>
      <c r="F110" s="302"/>
      <c r="G110" s="302"/>
      <c r="H110" s="302"/>
      <c r="I110" s="302"/>
      <c r="J110" s="307"/>
      <c r="K110" s="308"/>
      <c r="L110" s="278" t="str">
        <f t="shared" ref="L110:L111" si="53">IFERROR(VLOOKUP(#REF!,$C$14:$N$61,10,"FALSE"),"")</f>
        <v/>
      </c>
      <c r="M110" s="278" t="str">
        <f t="shared" ref="M110:M111" si="54">IFERROR(VLOOKUP(#REF!,$C$14:$N$61,11,"FALSE"),"")</f>
        <v/>
      </c>
      <c r="N110" s="278" t="str">
        <f t="shared" ref="N110:N111" si="55">IFERROR(VLOOKUP(#REF!,$C$14:$N$61,12,"FALSE"),"")</f>
        <v/>
      </c>
      <c r="O110" s="43"/>
      <c r="P110" s="403"/>
      <c r="Q110" s="406"/>
      <c r="R110" s="407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"/>
    </row>
    <row r="111" spans="1:30" ht="25.5" customHeight="1">
      <c r="A111" s="44"/>
      <c r="B111" s="306">
        <v>20</v>
      </c>
      <c r="C111" s="247"/>
      <c r="D111" s="247"/>
      <c r="E111" s="247"/>
      <c r="F111" s="298"/>
      <c r="G111" s="298"/>
      <c r="H111" s="298"/>
      <c r="I111" s="298"/>
      <c r="J111" s="299"/>
      <c r="K111" s="300"/>
      <c r="L111" s="278" t="str">
        <f t="shared" si="53"/>
        <v/>
      </c>
      <c r="M111" s="278" t="str">
        <f t="shared" si="54"/>
        <v/>
      </c>
      <c r="N111" s="278" t="str">
        <f t="shared" si="55"/>
        <v/>
      </c>
      <c r="O111" s="43"/>
      <c r="P111" s="154" t="s">
        <v>33</v>
      </c>
      <c r="Q111" s="414">
        <f t="shared" ref="Q111:Q114" si="56">(Q103*100/$Q$107)/100</f>
        <v>0</v>
      </c>
      <c r="R111" s="415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"/>
    </row>
    <row r="112" spans="1:30" ht="25.5" customHeight="1">
      <c r="A112" s="44"/>
      <c r="B112" s="301">
        <v>21</v>
      </c>
      <c r="C112" s="188"/>
      <c r="D112" s="188"/>
      <c r="E112" s="188"/>
      <c r="F112" s="312"/>
      <c r="G112" s="312"/>
      <c r="H112" s="312"/>
      <c r="I112" s="312"/>
      <c r="J112" s="313"/>
      <c r="K112" s="308"/>
      <c r="L112" s="278" t="str">
        <f t="shared" ref="L112:L114" si="57">IFERROR(VLOOKUP($C112,$C$14:$N$61,10,"FALSE"),"")</f>
        <v/>
      </c>
      <c r="M112" s="278" t="str">
        <f t="shared" ref="M112:M114" si="58">IFERROR(VLOOKUP($C112,$C$14:$N$61,11,"FALSE"),"")</f>
        <v/>
      </c>
      <c r="N112" s="278" t="str">
        <f t="shared" ref="N112:N114" si="59">IFERROR(VLOOKUP($C112,$C$14:$N$61,12,"FALSE"),"")</f>
        <v/>
      </c>
      <c r="O112" s="43"/>
      <c r="P112" s="130" t="s">
        <v>34</v>
      </c>
      <c r="Q112" s="416">
        <f t="shared" si="56"/>
        <v>0.3</v>
      </c>
      <c r="R112" s="38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"/>
    </row>
    <row r="113" spans="1:30" ht="25.5" customHeight="1">
      <c r="A113" s="44"/>
      <c r="B113" s="306">
        <v>22</v>
      </c>
      <c r="C113" s="245"/>
      <c r="D113" s="245"/>
      <c r="E113" s="245"/>
      <c r="F113" s="298"/>
      <c r="G113" s="314"/>
      <c r="H113" s="314"/>
      <c r="I113" s="314"/>
      <c r="J113" s="315"/>
      <c r="K113" s="316"/>
      <c r="L113" s="278" t="str">
        <f t="shared" si="57"/>
        <v/>
      </c>
      <c r="M113" s="278" t="str">
        <f t="shared" si="58"/>
        <v/>
      </c>
      <c r="N113" s="278" t="str">
        <f t="shared" si="59"/>
        <v/>
      </c>
      <c r="O113" s="43"/>
      <c r="P113" s="185" t="s">
        <v>35</v>
      </c>
      <c r="Q113" s="398">
        <f t="shared" si="56"/>
        <v>0.7</v>
      </c>
      <c r="R113" s="38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"/>
    </row>
    <row r="114" spans="1:30" ht="25.5" customHeight="1">
      <c r="A114" s="44"/>
      <c r="B114" s="301">
        <v>23</v>
      </c>
      <c r="C114" s="236"/>
      <c r="D114" s="236"/>
      <c r="E114" s="236"/>
      <c r="F114" s="312"/>
      <c r="G114" s="312"/>
      <c r="H114" s="312"/>
      <c r="I114" s="312"/>
      <c r="J114" s="313"/>
      <c r="K114" s="308"/>
      <c r="L114" s="278" t="str">
        <f t="shared" si="57"/>
        <v/>
      </c>
      <c r="M114" s="278" t="str">
        <f t="shared" si="58"/>
        <v/>
      </c>
      <c r="N114" s="278" t="str">
        <f t="shared" si="59"/>
        <v/>
      </c>
      <c r="O114" s="43"/>
      <c r="P114" s="140" t="s">
        <v>36</v>
      </c>
      <c r="Q114" s="399">
        <f t="shared" si="56"/>
        <v>0</v>
      </c>
      <c r="R114" s="38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"/>
    </row>
    <row r="115" spans="1:30" ht="25.5" customHeight="1">
      <c r="A115" s="44"/>
      <c r="B115" s="306">
        <v>24</v>
      </c>
      <c r="C115" s="245"/>
      <c r="D115" s="245"/>
      <c r="E115" s="245"/>
      <c r="F115" s="298"/>
      <c r="G115" s="314"/>
      <c r="H115" s="298"/>
      <c r="I115" s="298"/>
      <c r="J115" s="299"/>
      <c r="K115" s="300"/>
      <c r="L115" s="278" t="str">
        <f>IFERROR(VLOOKUP($C87,$C$14:$N$61,10,"FALSE"),"")</f>
        <v/>
      </c>
      <c r="M115" s="278" t="str">
        <f>IFERROR(VLOOKUP($C87,$C$14:$N$61,11,"FALSE"),"")</f>
        <v/>
      </c>
      <c r="N115" s="278" t="str">
        <f>IFERROR(VLOOKUP($C87,$C$14:$N$61,12,"FALSE"),"")</f>
        <v/>
      </c>
      <c r="O115" s="317"/>
      <c r="P115" s="318" t="s">
        <v>26</v>
      </c>
      <c r="Q115" s="400">
        <f>SUM(Q111:R114)</f>
        <v>1</v>
      </c>
      <c r="R115" s="401"/>
      <c r="S115" s="1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"/>
    </row>
    <row r="116" spans="1:30" ht="24" customHeight="1">
      <c r="A116" s="219"/>
      <c r="B116" s="309">
        <v>25</v>
      </c>
      <c r="C116" s="257"/>
      <c r="D116" s="257"/>
      <c r="E116" s="257"/>
      <c r="F116" s="312"/>
      <c r="G116" s="312"/>
      <c r="H116" s="312"/>
      <c r="I116" s="312"/>
      <c r="J116" s="313"/>
      <c r="K116" s="308"/>
      <c r="AD116" s="75"/>
    </row>
    <row r="117" spans="1:30" ht="24" customHeight="1">
      <c r="A117" s="219"/>
      <c r="B117" s="294">
        <v>26</v>
      </c>
      <c r="C117" s="245"/>
      <c r="D117" s="245"/>
      <c r="E117" s="245"/>
      <c r="F117" s="298"/>
      <c r="G117" s="298"/>
      <c r="H117" s="298"/>
      <c r="I117" s="298"/>
      <c r="J117" s="299"/>
      <c r="K117" s="300"/>
      <c r="AD117" s="75"/>
    </row>
    <row r="118" spans="1:30" ht="24" customHeight="1">
      <c r="B118" s="301">
        <v>27</v>
      </c>
      <c r="C118" s="236"/>
      <c r="D118" s="236"/>
      <c r="E118" s="236"/>
      <c r="F118" s="312"/>
      <c r="G118" s="312"/>
      <c r="H118" s="312"/>
      <c r="I118" s="312"/>
      <c r="J118" s="313"/>
      <c r="K118" s="308"/>
      <c r="AD118" s="75"/>
    </row>
    <row r="119" spans="1:30" ht="24" customHeight="1">
      <c r="B119" s="306">
        <v>28</v>
      </c>
      <c r="C119" s="245"/>
      <c r="D119" s="245"/>
      <c r="E119" s="245"/>
      <c r="F119" s="298"/>
      <c r="G119" s="298"/>
      <c r="H119" s="298"/>
      <c r="I119" s="298"/>
      <c r="J119" s="299"/>
      <c r="K119" s="300"/>
      <c r="AD119" s="75"/>
    </row>
    <row r="120" spans="1:30" ht="24" customHeight="1">
      <c r="B120" s="301">
        <v>29</v>
      </c>
      <c r="C120" s="257"/>
      <c r="D120" s="257"/>
      <c r="E120" s="257"/>
      <c r="F120" s="312"/>
      <c r="G120" s="312"/>
      <c r="H120" s="312"/>
      <c r="I120" s="312"/>
      <c r="J120" s="313"/>
      <c r="K120" s="308"/>
      <c r="AD120" s="75"/>
    </row>
    <row r="121" spans="1:30" ht="24" customHeight="1">
      <c r="B121" s="306">
        <v>30</v>
      </c>
      <c r="C121" s="245"/>
      <c r="D121" s="245"/>
      <c r="E121" s="245"/>
      <c r="F121" s="298"/>
      <c r="G121" s="298"/>
      <c r="H121" s="298"/>
      <c r="I121" s="298"/>
      <c r="J121" s="299"/>
      <c r="K121" s="300"/>
      <c r="AD121" s="75"/>
    </row>
    <row r="122" spans="1:30" ht="24" customHeight="1">
      <c r="B122" s="301">
        <v>31</v>
      </c>
      <c r="C122" s="236"/>
      <c r="D122" s="236"/>
      <c r="E122" s="236"/>
      <c r="F122" s="312"/>
      <c r="G122" s="312"/>
      <c r="H122" s="312"/>
      <c r="I122" s="312"/>
      <c r="J122" s="313"/>
      <c r="K122" s="308"/>
      <c r="AD122" s="75"/>
    </row>
    <row r="123" spans="1:30" ht="24" customHeight="1">
      <c r="B123" s="294">
        <v>32</v>
      </c>
      <c r="C123" s="245"/>
      <c r="D123" s="245"/>
      <c r="E123" s="245"/>
      <c r="F123" s="298"/>
      <c r="G123" s="298"/>
      <c r="H123" s="298"/>
      <c r="I123" s="298"/>
      <c r="J123" s="299"/>
      <c r="K123" s="300"/>
      <c r="AD123" s="75"/>
    </row>
    <row r="124" spans="1:30" ht="24" customHeight="1">
      <c r="B124" s="301">
        <v>33</v>
      </c>
      <c r="C124" s="257"/>
      <c r="D124" s="257"/>
      <c r="E124" s="257"/>
      <c r="F124" s="312"/>
      <c r="G124" s="312"/>
      <c r="H124" s="312"/>
      <c r="I124" s="312"/>
      <c r="J124" s="313"/>
      <c r="K124" s="308"/>
      <c r="AD124" s="75"/>
    </row>
    <row r="125" spans="1:30" ht="24" customHeight="1">
      <c r="B125" s="306">
        <v>34</v>
      </c>
      <c r="C125" s="245"/>
      <c r="D125" s="245"/>
      <c r="E125" s="245"/>
      <c r="F125" s="298"/>
      <c r="G125" s="298"/>
      <c r="H125" s="298"/>
      <c r="I125" s="298"/>
      <c r="J125" s="299"/>
      <c r="K125" s="300"/>
      <c r="AD125" s="75"/>
    </row>
    <row r="126" spans="1:30" ht="24" customHeight="1">
      <c r="B126" s="301">
        <v>35</v>
      </c>
      <c r="C126" s="236"/>
      <c r="D126" s="236"/>
      <c r="E126" s="236"/>
      <c r="F126" s="312"/>
      <c r="G126" s="312"/>
      <c r="H126" s="312"/>
      <c r="I126" s="312"/>
      <c r="J126" s="313"/>
      <c r="K126" s="308"/>
      <c r="AD126" s="75"/>
    </row>
    <row r="127" spans="1:30" ht="24" customHeight="1">
      <c r="B127" s="306">
        <v>36</v>
      </c>
      <c r="C127" s="245"/>
      <c r="D127" s="245"/>
      <c r="E127" s="245"/>
      <c r="F127" s="298"/>
      <c r="G127" s="298"/>
      <c r="H127" s="298"/>
      <c r="I127" s="298"/>
      <c r="J127" s="299"/>
      <c r="K127" s="300"/>
      <c r="AD127" s="75"/>
    </row>
    <row r="128" spans="1:30" ht="24" customHeight="1">
      <c r="B128" s="301">
        <v>37</v>
      </c>
      <c r="C128" s="257"/>
      <c r="D128" s="257"/>
      <c r="E128" s="257"/>
      <c r="F128" s="312"/>
      <c r="G128" s="312"/>
      <c r="H128" s="312"/>
      <c r="I128" s="312"/>
      <c r="J128" s="313"/>
      <c r="K128" s="308"/>
      <c r="AD128" s="75"/>
    </row>
    <row r="129" spans="2:30" ht="24" customHeight="1">
      <c r="B129" s="306">
        <v>38</v>
      </c>
      <c r="C129" s="245"/>
      <c r="D129" s="245"/>
      <c r="E129" s="245"/>
      <c r="F129" s="298"/>
      <c r="G129" s="298"/>
      <c r="H129" s="298"/>
      <c r="I129" s="298"/>
      <c r="J129" s="299"/>
      <c r="K129" s="300"/>
      <c r="AD129" s="75"/>
    </row>
    <row r="130" spans="2:30" ht="24" customHeight="1">
      <c r="B130" s="309">
        <v>39</v>
      </c>
      <c r="C130" s="257"/>
      <c r="D130" s="257"/>
      <c r="E130" s="257"/>
      <c r="F130" s="312"/>
      <c r="G130" s="312"/>
      <c r="H130" s="312"/>
      <c r="I130" s="312"/>
      <c r="J130" s="313"/>
      <c r="K130" s="308"/>
      <c r="AD130" s="75"/>
    </row>
    <row r="131" spans="2:30" ht="24" customHeight="1">
      <c r="B131" s="319">
        <v>40</v>
      </c>
      <c r="C131" s="320"/>
      <c r="D131" s="320"/>
      <c r="E131" s="320"/>
      <c r="F131" s="320"/>
      <c r="G131" s="320"/>
      <c r="H131" s="320"/>
      <c r="I131" s="320"/>
      <c r="J131" s="321"/>
      <c r="K131" s="322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95"/>
    </row>
    <row r="132" spans="2:30" ht="15.75" customHeight="1"/>
    <row r="133" spans="2:30" ht="15.75" customHeight="1"/>
    <row r="134" spans="2:30" ht="15.75" customHeight="1"/>
    <row r="135" spans="2:30" ht="15.75" customHeight="1"/>
    <row r="136" spans="2:30" ht="15.75" customHeight="1"/>
    <row r="137" spans="2:30" ht="15.75" customHeight="1"/>
    <row r="138" spans="2:30" ht="15.75" customHeight="1"/>
    <row r="139" spans="2:30" ht="15.75" customHeight="1"/>
    <row r="140" spans="2:30" ht="15.75" customHeight="1"/>
    <row r="141" spans="2:30" ht="15.75" customHeight="1"/>
    <row r="142" spans="2:30" ht="15.75" customHeight="1"/>
    <row r="143" spans="2:30" ht="15.75" customHeight="1"/>
    <row r="144" spans="2:30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74">
    <mergeCell ref="Q59:R59"/>
    <mergeCell ref="Q60:R60"/>
    <mergeCell ref="B63:O63"/>
    <mergeCell ref="P63:AD63"/>
    <mergeCell ref="Q75:Q76"/>
    <mergeCell ref="R75:R76"/>
    <mergeCell ref="P74:U74"/>
    <mergeCell ref="P75:P76"/>
    <mergeCell ref="U75:U76"/>
    <mergeCell ref="S75:S76"/>
    <mergeCell ref="T75:T76"/>
    <mergeCell ref="Q61:R61"/>
    <mergeCell ref="L65:M66"/>
    <mergeCell ref="N65:N67"/>
    <mergeCell ref="P65:U65"/>
    <mergeCell ref="P66:U66"/>
    <mergeCell ref="P54:R54"/>
    <mergeCell ref="P55:P56"/>
    <mergeCell ref="Q55:R56"/>
    <mergeCell ref="Q57:R57"/>
    <mergeCell ref="Q58:R58"/>
    <mergeCell ref="Q49:R49"/>
    <mergeCell ref="Q50:R50"/>
    <mergeCell ref="Q51:R51"/>
    <mergeCell ref="Q52:R52"/>
    <mergeCell ref="Q53:R53"/>
    <mergeCell ref="P29:R29"/>
    <mergeCell ref="P30:R30"/>
    <mergeCell ref="P38:R38"/>
    <mergeCell ref="P46:R46"/>
    <mergeCell ref="P47:P48"/>
    <mergeCell ref="Q47:R48"/>
    <mergeCell ref="P21:P22"/>
    <mergeCell ref="Q21:Q22"/>
    <mergeCell ref="S21:S22"/>
    <mergeCell ref="T21:T22"/>
    <mergeCell ref="U21:U22"/>
    <mergeCell ref="R21:R22"/>
    <mergeCell ref="L11:M12"/>
    <mergeCell ref="N11:N12"/>
    <mergeCell ref="P11:U11"/>
    <mergeCell ref="P12:U12"/>
    <mergeCell ref="P20:U20"/>
    <mergeCell ref="E7:G7"/>
    <mergeCell ref="E8:G8"/>
    <mergeCell ref="E9:G9"/>
    <mergeCell ref="B11:D12"/>
    <mergeCell ref="E11:E12"/>
    <mergeCell ref="F11:J11"/>
    <mergeCell ref="D2:H2"/>
    <mergeCell ref="E3:G3"/>
    <mergeCell ref="E4:G4"/>
    <mergeCell ref="E5:G5"/>
    <mergeCell ref="E6:G6"/>
    <mergeCell ref="Q113:R113"/>
    <mergeCell ref="Q114:R114"/>
    <mergeCell ref="Q115:R115"/>
    <mergeCell ref="P101:P102"/>
    <mergeCell ref="Q101:R102"/>
    <mergeCell ref="Q103:R103"/>
    <mergeCell ref="Q104:R104"/>
    <mergeCell ref="Q105:R105"/>
    <mergeCell ref="Q106:R106"/>
    <mergeCell ref="Q107:R107"/>
    <mergeCell ref="P108:R108"/>
    <mergeCell ref="P109:P110"/>
    <mergeCell ref="Q109:R110"/>
    <mergeCell ref="Q111:R111"/>
    <mergeCell ref="Q112:R112"/>
    <mergeCell ref="P83:R83"/>
    <mergeCell ref="P84:R84"/>
    <mergeCell ref="B89:K89"/>
    <mergeCell ref="P92:R92"/>
    <mergeCell ref="P100:R100"/>
  </mergeCells>
  <conditionalFormatting sqref="F14:J61">
    <cfRule type="containsText" dxfId="94" priority="6" operator="containsText" text="3">
      <formula>NOT(ISERROR(SEARCH(("3"),(F14))))</formula>
    </cfRule>
  </conditionalFormatting>
  <conditionalFormatting sqref="F14:J61">
    <cfRule type="containsText" dxfId="93" priority="7" operator="containsText" text="2">
      <formula>NOT(ISERROR(SEARCH(("2"),(F14))))</formula>
    </cfRule>
  </conditionalFormatting>
  <conditionalFormatting sqref="F14:J61">
    <cfRule type="containsText" dxfId="92" priority="8" operator="containsText" text="1">
      <formula>NOT(ISERROR(SEARCH(("1"),(F14))))</formula>
    </cfRule>
  </conditionalFormatting>
  <conditionalFormatting sqref="F14:J61">
    <cfRule type="containsText" dxfId="91" priority="9" operator="containsText" text="0">
      <formula>NOT(ISERROR(SEARCH(("0"),(F14))))</formula>
    </cfRule>
  </conditionalFormatting>
  <conditionalFormatting sqref="L14:N61 L78:N87 L104:N115 K92:K130">
    <cfRule type="cellIs" dxfId="90" priority="10" operator="between">
      <formula>3</formula>
      <formula>3.99</formula>
    </cfRule>
  </conditionalFormatting>
  <conditionalFormatting sqref="L14:N61 L78:N87 L104:N115 K92:K130">
    <cfRule type="cellIs" dxfId="89" priority="11" operator="between">
      <formula>2</formula>
      <formula>2.99</formula>
    </cfRule>
  </conditionalFormatting>
  <conditionalFormatting sqref="L14:N61 L78:N87 L104:N115 K92:K130">
    <cfRule type="cellIs" dxfId="88" priority="12" operator="between">
      <formula>1</formula>
      <formula>1.99</formula>
    </cfRule>
  </conditionalFormatting>
  <conditionalFormatting sqref="L14:N61 L78:N87 L104:N115 K92:K130">
    <cfRule type="cellIs" dxfId="87" priority="13" operator="between">
      <formula>0</formula>
      <formula>0.99</formula>
    </cfRule>
  </conditionalFormatting>
  <conditionalFormatting sqref="G78:N87 L104:N115 F92:J130 K93:K130">
    <cfRule type="containsText" dxfId="86" priority="14" operator="containsText" text="0">
      <formula>NOT(ISERROR(SEARCH(("0"),(G78))))</formula>
    </cfRule>
  </conditionalFormatting>
  <conditionalFormatting sqref="G78:N87 L104:N115 F92:J130 K93:K130">
    <cfRule type="containsText" dxfId="85" priority="15" operator="containsText" text="1">
      <formula>NOT(ISERROR(SEARCH(("1"),(G78))))</formula>
    </cfRule>
  </conditionalFormatting>
  <conditionalFormatting sqref="G78:N87 L104:N115 F92:J130 K93:K130">
    <cfRule type="containsText" dxfId="84" priority="16" operator="containsText" text="2">
      <formula>NOT(ISERROR(SEARCH(("2"),(G78))))</formula>
    </cfRule>
  </conditionalFormatting>
  <conditionalFormatting sqref="G78:N87 L104:N115 F92:J130 K93:K130">
    <cfRule type="containsText" dxfId="83" priority="17" operator="containsText" text="3">
      <formula>NOT(ISERROR(SEARCH(("3"),(G78))))</formula>
    </cfRule>
  </conditionalFormatting>
  <conditionalFormatting sqref="G68:N77">
    <cfRule type="containsText" dxfId="82" priority="1" operator="containsText" text="3">
      <formula>NOT(ISERROR(SEARCH(("3"),(G68))))</formula>
    </cfRule>
  </conditionalFormatting>
  <conditionalFormatting sqref="G68:N77">
    <cfRule type="containsText" dxfId="81" priority="2" operator="containsText" text="2">
      <formula>NOT(ISERROR(SEARCH(("2"),(G68))))</formula>
    </cfRule>
  </conditionalFormatting>
  <conditionalFormatting sqref="G68:N77">
    <cfRule type="containsText" dxfId="80" priority="3" operator="containsText" text="1">
      <formula>NOT(ISERROR(SEARCH(("1"),(G68))))</formula>
    </cfRule>
  </conditionalFormatting>
  <conditionalFormatting sqref="G68:N77">
    <cfRule type="containsText" dxfId="79" priority="4" operator="containsText" text="0">
      <formula>NOT(ISERROR(SEARCH(("0"),(G68))))</formula>
    </cfRule>
  </conditionalFormatting>
  <conditionalFormatting sqref="G68:N77">
    <cfRule type="containsBlanks" dxfId="78" priority="5">
      <formula>LEN(TRIM(G68))=0</formula>
    </cfRule>
  </conditionalFormatting>
  <dataValidations count="2">
    <dataValidation type="list" allowBlank="1" showErrorMessage="1" sqref="E14:E61" xr:uid="{00000000-0002-0000-0200-000000000000}">
      <formula1>"Repitente,N.E.E,Extraedad,Ingresó II Semestre"</formula1>
    </dataValidation>
    <dataValidation type="list" allowBlank="1" showErrorMessage="1" sqref="F14:J61" xr:uid="{00000000-0002-0000-0200-000001000000}">
      <formula1>"0.0,1.0,2.0,3.0"</formula1>
    </dataValidation>
  </dataValidations>
  <pageMargins left="0.7" right="0.7" top="0.75" bottom="0.75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04"/>
  <sheetViews>
    <sheetView topLeftCell="D61" workbookViewId="0">
      <selection activeCell="G68" sqref="G68:N70"/>
    </sheetView>
  </sheetViews>
  <sheetFormatPr baseColWidth="10" defaultColWidth="14.5" defaultRowHeight="15" customHeight="1"/>
  <cols>
    <col min="1" max="2" width="5" customWidth="1"/>
    <col min="3" max="3" width="16.83203125" customWidth="1"/>
    <col min="4" max="4" width="47.1640625" customWidth="1"/>
    <col min="5" max="5" width="21.5" customWidth="1"/>
    <col min="6" max="11" width="10.6640625" customWidth="1"/>
    <col min="12" max="12" width="12.6640625" customWidth="1"/>
    <col min="13" max="13" width="10.6640625" customWidth="1"/>
    <col min="14" max="14" width="16.5" customWidth="1"/>
    <col min="15" max="15" width="16.6640625" customWidth="1"/>
    <col min="16" max="16" width="35.5" customWidth="1"/>
    <col min="17" max="17" width="12.33203125" customWidth="1"/>
    <col min="18" max="18" width="10.6640625" customWidth="1"/>
    <col min="19" max="19" width="13.33203125" customWidth="1"/>
    <col min="20" max="20" width="12.6640625" customWidth="1"/>
    <col min="21" max="21" width="13.5" customWidth="1"/>
    <col min="22" max="30" width="10.6640625" customWidth="1"/>
  </cols>
  <sheetData>
    <row r="1" spans="1:30" ht="48.75" customHeight="1"/>
    <row r="2" spans="1:30" ht="26.25" customHeight="1">
      <c r="B2" s="63"/>
      <c r="C2" s="64" t="s">
        <v>0</v>
      </c>
      <c r="D2" s="417" t="str">
        <f>'grupo 1'!D2</f>
        <v>COLEGIO PAULO VI (IED)</v>
      </c>
      <c r="E2" s="383"/>
      <c r="F2" s="383"/>
      <c r="G2" s="383"/>
      <c r="H2" s="38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  <c r="V2" s="66"/>
      <c r="W2" s="66"/>
      <c r="X2" s="66"/>
      <c r="Y2" s="66"/>
      <c r="Z2" s="66"/>
      <c r="AA2" s="66"/>
      <c r="AB2" s="66"/>
      <c r="AC2" s="66"/>
      <c r="AD2" s="67"/>
    </row>
    <row r="3" spans="1:30" ht="26.25" customHeight="1">
      <c r="B3" s="68"/>
      <c r="C3" s="69" t="s">
        <v>1</v>
      </c>
      <c r="D3" s="70" t="str">
        <f>'grupo 1'!D3</f>
        <v>KENNEDY</v>
      </c>
      <c r="E3" s="418" t="s">
        <v>39</v>
      </c>
      <c r="F3" s="383"/>
      <c r="G3" s="384"/>
      <c r="H3" s="71">
        <f>COUNTA(C14:C61)</f>
        <v>27</v>
      </c>
      <c r="I3" s="72"/>
      <c r="J3" s="72"/>
      <c r="K3" s="73"/>
      <c r="L3" s="74"/>
      <c r="M3" s="74"/>
      <c r="N3" s="74"/>
      <c r="O3" s="74"/>
      <c r="P3" s="74"/>
      <c r="Q3" s="74"/>
      <c r="R3" s="74"/>
      <c r="S3" s="72"/>
      <c r="T3" s="72"/>
      <c r="AD3" s="75"/>
    </row>
    <row r="4" spans="1:30" ht="26.25" customHeight="1">
      <c r="B4" s="68"/>
      <c r="C4" s="69" t="s">
        <v>40</v>
      </c>
      <c r="D4" s="76" t="s">
        <v>137</v>
      </c>
      <c r="E4" s="418" t="s">
        <v>6</v>
      </c>
      <c r="F4" s="383"/>
      <c r="G4" s="384"/>
      <c r="H4" s="77">
        <v>5</v>
      </c>
      <c r="I4" s="72"/>
      <c r="J4" s="72"/>
      <c r="K4" s="73"/>
      <c r="L4" s="74"/>
      <c r="M4" s="74"/>
      <c r="N4" s="74"/>
      <c r="O4" s="74"/>
      <c r="P4" s="74"/>
      <c r="Q4" s="74"/>
      <c r="R4" s="74"/>
      <c r="S4" s="72"/>
      <c r="T4" s="72"/>
      <c r="AD4" s="75"/>
    </row>
    <row r="5" spans="1:30" ht="26.25" customHeight="1">
      <c r="A5" s="1"/>
      <c r="B5" s="13"/>
      <c r="C5" s="78" t="s">
        <v>42</v>
      </c>
      <c r="D5" s="76" t="s">
        <v>138</v>
      </c>
      <c r="E5" s="418" t="s">
        <v>7</v>
      </c>
      <c r="F5" s="383"/>
      <c r="G5" s="384"/>
      <c r="H5" s="71">
        <f>COUNTIF($E$14:$E$61,"Repitente")</f>
        <v>0</v>
      </c>
      <c r="I5" s="72"/>
      <c r="J5" s="72"/>
      <c r="K5" s="79"/>
      <c r="L5" s="74"/>
      <c r="M5" s="74"/>
      <c r="N5" s="74"/>
      <c r="O5" s="74"/>
      <c r="P5" s="74"/>
      <c r="Q5" s="74"/>
      <c r="R5" s="74"/>
      <c r="S5" s="72"/>
      <c r="T5" s="72"/>
      <c r="U5" s="1"/>
      <c r="V5" s="1"/>
      <c r="W5" s="1"/>
      <c r="X5" s="1"/>
      <c r="Y5" s="1"/>
      <c r="Z5" s="1"/>
      <c r="AA5" s="1"/>
      <c r="AB5" s="1"/>
      <c r="AC5" s="1"/>
      <c r="AD5" s="6"/>
    </row>
    <row r="6" spans="1:30" ht="26.25" customHeight="1">
      <c r="B6" s="68"/>
      <c r="C6" s="69" t="s">
        <v>44</v>
      </c>
      <c r="D6" s="80">
        <v>303</v>
      </c>
      <c r="E6" s="418" t="s">
        <v>8</v>
      </c>
      <c r="F6" s="383"/>
      <c r="G6" s="384"/>
      <c r="H6" s="71">
        <f>COUNTIF($E$14:$E$61,"N.E.E")</f>
        <v>1</v>
      </c>
      <c r="I6" s="72"/>
      <c r="J6" s="72"/>
      <c r="K6" s="73"/>
      <c r="L6" s="81"/>
      <c r="M6" s="81"/>
      <c r="N6" s="81"/>
      <c r="O6" s="81"/>
      <c r="P6" s="81"/>
      <c r="Q6" s="81"/>
      <c r="R6" s="81"/>
      <c r="S6" s="72"/>
      <c r="T6" s="72"/>
      <c r="AD6" s="75"/>
    </row>
    <row r="7" spans="1:30" ht="26.25" customHeight="1">
      <c r="B7" s="68"/>
      <c r="C7" s="82" t="s">
        <v>45</v>
      </c>
      <c r="D7" s="77" t="s">
        <v>46</v>
      </c>
      <c r="E7" s="419" t="s">
        <v>9</v>
      </c>
      <c r="F7" s="383"/>
      <c r="G7" s="384"/>
      <c r="H7" s="71">
        <f>COUNTIF($E$14:$E$61,"Extraedad")</f>
        <v>1</v>
      </c>
      <c r="I7" s="72"/>
      <c r="J7" s="72"/>
      <c r="K7" s="73"/>
      <c r="L7" s="81"/>
      <c r="M7" s="81"/>
      <c r="N7" s="81"/>
      <c r="O7" s="81"/>
      <c r="P7" s="81"/>
      <c r="Q7" s="81"/>
      <c r="R7" s="81"/>
      <c r="S7" s="72"/>
      <c r="T7" s="72"/>
      <c r="AD7" s="75"/>
    </row>
    <row r="8" spans="1:30" ht="25.5" customHeight="1">
      <c r="B8" s="68"/>
      <c r="C8" s="83" t="s">
        <v>47</v>
      </c>
      <c r="D8" s="71">
        <f>COUNTA(F92:F131)</f>
        <v>2</v>
      </c>
      <c r="E8" s="420" t="s">
        <v>48</v>
      </c>
      <c r="F8" s="383"/>
      <c r="G8" s="384"/>
      <c r="H8" s="71">
        <f>COUNTIF($E$14:$E$61,"Ingresó II Semestre")</f>
        <v>1</v>
      </c>
      <c r="I8" s="84"/>
      <c r="J8" s="84"/>
      <c r="K8" s="73"/>
      <c r="L8" s="81"/>
      <c r="M8" s="81"/>
      <c r="N8" s="81"/>
      <c r="O8" s="81"/>
      <c r="P8" s="81"/>
      <c r="Q8" s="81"/>
      <c r="R8" s="81"/>
      <c r="S8" s="72"/>
      <c r="T8" s="72"/>
      <c r="AD8" s="75"/>
    </row>
    <row r="9" spans="1:30" ht="30" customHeight="1">
      <c r="B9" s="68"/>
      <c r="E9" s="420" t="s">
        <v>11</v>
      </c>
      <c r="F9" s="383"/>
      <c r="G9" s="384"/>
      <c r="H9" s="77">
        <v>0</v>
      </c>
      <c r="AD9" s="75"/>
    </row>
    <row r="10" spans="1:30" ht="15.75" customHeight="1">
      <c r="A10" s="72"/>
      <c r="B10" s="85"/>
      <c r="C10" s="72"/>
      <c r="D10" s="72"/>
      <c r="E10" s="86"/>
      <c r="F10" s="45"/>
      <c r="G10" s="45"/>
      <c r="H10" s="45"/>
      <c r="I10" s="45"/>
      <c r="J10" s="45"/>
      <c r="K10" s="87"/>
      <c r="L10" s="88"/>
      <c r="M10" s="88"/>
      <c r="N10" s="88"/>
      <c r="O10" s="87"/>
      <c r="P10" s="72"/>
      <c r="Q10" s="72"/>
      <c r="R10" s="72"/>
      <c r="S10" s="72"/>
      <c r="T10" s="72"/>
      <c r="U10" s="72"/>
      <c r="V10" s="74"/>
      <c r="W10" s="74"/>
      <c r="X10" s="73"/>
      <c r="AD10" s="75"/>
    </row>
    <row r="11" spans="1:30" ht="15.75" customHeight="1">
      <c r="A11" s="72"/>
      <c r="B11" s="421" t="s">
        <v>49</v>
      </c>
      <c r="C11" s="422"/>
      <c r="D11" s="422"/>
      <c r="E11" s="424"/>
      <c r="F11" s="397" t="s">
        <v>50</v>
      </c>
      <c r="G11" s="383"/>
      <c r="H11" s="383"/>
      <c r="I11" s="383"/>
      <c r="J11" s="384"/>
      <c r="K11" s="74"/>
      <c r="L11" s="404" t="s">
        <v>51</v>
      </c>
      <c r="M11" s="405"/>
      <c r="N11" s="402" t="s">
        <v>52</v>
      </c>
      <c r="O11" s="74"/>
      <c r="P11" s="396" t="s">
        <v>53</v>
      </c>
      <c r="Q11" s="383"/>
      <c r="R11" s="383"/>
      <c r="S11" s="383"/>
      <c r="T11" s="383"/>
      <c r="U11" s="384"/>
      <c r="V11" s="74"/>
      <c r="W11" s="74"/>
      <c r="X11" s="73"/>
      <c r="AD11" s="75"/>
    </row>
    <row r="12" spans="1:30" ht="33.75" customHeight="1">
      <c r="A12" s="72"/>
      <c r="B12" s="406"/>
      <c r="C12" s="423"/>
      <c r="D12" s="423"/>
      <c r="E12" s="403"/>
      <c r="F12" s="90" t="s">
        <v>54</v>
      </c>
      <c r="G12" s="91" t="s">
        <v>54</v>
      </c>
      <c r="H12" s="92" t="s">
        <v>55</v>
      </c>
      <c r="I12" s="92" t="s">
        <v>55</v>
      </c>
      <c r="J12" s="93" t="s">
        <v>55</v>
      </c>
      <c r="K12" s="94"/>
      <c r="L12" s="406"/>
      <c r="M12" s="407"/>
      <c r="N12" s="425"/>
      <c r="O12" s="94"/>
      <c r="P12" s="397" t="s">
        <v>99</v>
      </c>
      <c r="Q12" s="383"/>
      <c r="R12" s="383"/>
      <c r="S12" s="383"/>
      <c r="T12" s="383"/>
      <c r="U12" s="384"/>
      <c r="V12" s="94"/>
      <c r="W12" s="94"/>
      <c r="AD12" s="75"/>
    </row>
    <row r="13" spans="1:30" ht="42">
      <c r="A13" s="45"/>
      <c r="B13" s="14" t="s">
        <v>57</v>
      </c>
      <c r="C13" s="96" t="s">
        <v>58</v>
      </c>
      <c r="D13" s="96" t="s">
        <v>59</v>
      </c>
      <c r="E13" s="96" t="s">
        <v>60</v>
      </c>
      <c r="F13" s="97" t="s">
        <v>17</v>
      </c>
      <c r="G13" s="98" t="s">
        <v>18</v>
      </c>
      <c r="H13" s="99" t="s">
        <v>19</v>
      </c>
      <c r="I13" s="99" t="s">
        <v>20</v>
      </c>
      <c r="J13" s="100" t="s">
        <v>21</v>
      </c>
      <c r="K13" s="101"/>
      <c r="L13" s="102" t="s">
        <v>54</v>
      </c>
      <c r="M13" s="103" t="s">
        <v>55</v>
      </c>
      <c r="N13" s="104" t="s">
        <v>61</v>
      </c>
      <c r="O13" s="101"/>
      <c r="P13" s="105" t="s">
        <v>16</v>
      </c>
      <c r="Q13" s="90" t="s">
        <v>17</v>
      </c>
      <c r="R13" s="106" t="s">
        <v>18</v>
      </c>
      <c r="S13" s="107" t="s">
        <v>19</v>
      </c>
      <c r="T13" s="107" t="s">
        <v>20</v>
      </c>
      <c r="U13" s="93" t="s">
        <v>21</v>
      </c>
      <c r="V13" s="101"/>
      <c r="W13" s="101"/>
      <c r="AD13" s="75"/>
    </row>
    <row r="14" spans="1:30" ht="24" customHeight="1">
      <c r="A14" s="108"/>
      <c r="B14" s="109">
        <v>1</v>
      </c>
      <c r="C14" s="323">
        <v>1030604112</v>
      </c>
      <c r="D14" s="324" t="s">
        <v>139</v>
      </c>
      <c r="E14" s="340"/>
      <c r="F14" s="325">
        <v>2</v>
      </c>
      <c r="G14" s="325">
        <v>1</v>
      </c>
      <c r="H14" s="325">
        <v>2</v>
      </c>
      <c r="I14" s="325">
        <v>3</v>
      </c>
      <c r="J14" s="326">
        <v>2</v>
      </c>
      <c r="K14" s="117"/>
      <c r="L14" s="118">
        <f t="shared" ref="L14:L44" si="0">IFERROR(AVERAGE(F14:G14)," ")</f>
        <v>1.5</v>
      </c>
      <c r="M14" s="119">
        <f t="shared" ref="M14:M44" si="1">IFERROR(AVERAGE(H14:J14)," ")</f>
        <v>2.3333333333333335</v>
      </c>
      <c r="N14" s="120">
        <f t="shared" ref="N14:N44" si="2">IFERROR(AVERAGE(L14:M14)," ")</f>
        <v>1.9166666666666667</v>
      </c>
      <c r="O14" s="1"/>
      <c r="P14" s="154" t="s">
        <v>22</v>
      </c>
      <c r="Q14" s="327">
        <f t="shared" ref="Q14:U14" si="3">COUNTIF(F$14:F$61,"0")</f>
        <v>0</v>
      </c>
      <c r="R14" s="328">
        <f t="shared" si="3"/>
        <v>2</v>
      </c>
      <c r="S14" s="328">
        <f t="shared" si="3"/>
        <v>1</v>
      </c>
      <c r="T14" s="328">
        <f t="shared" si="3"/>
        <v>14</v>
      </c>
      <c r="U14" s="329">
        <f t="shared" si="3"/>
        <v>5</v>
      </c>
      <c r="V14" s="117"/>
      <c r="W14" s="117"/>
      <c r="X14" s="1"/>
      <c r="Y14" s="1"/>
      <c r="Z14" s="1"/>
      <c r="AA14" s="1"/>
      <c r="AB14" s="1"/>
      <c r="AC14" s="1"/>
      <c r="AD14" s="6"/>
    </row>
    <row r="15" spans="1:30" ht="24" customHeight="1">
      <c r="A15" s="108"/>
      <c r="B15" s="121">
        <v>2</v>
      </c>
      <c r="C15" s="330">
        <v>1012920293</v>
      </c>
      <c r="D15" s="331" t="s">
        <v>140</v>
      </c>
      <c r="E15" s="341" t="s">
        <v>108</v>
      </c>
      <c r="F15" s="189">
        <v>1</v>
      </c>
      <c r="G15" s="189">
        <v>2</v>
      </c>
      <c r="H15" s="189">
        <v>2</v>
      </c>
      <c r="I15" s="189">
        <v>0</v>
      </c>
      <c r="J15" s="190">
        <v>3</v>
      </c>
      <c r="K15" s="117"/>
      <c r="L15" s="127">
        <f t="shared" si="0"/>
        <v>1.5</v>
      </c>
      <c r="M15" s="128">
        <f t="shared" si="1"/>
        <v>1.6666666666666667</v>
      </c>
      <c r="N15" s="129">
        <f t="shared" si="2"/>
        <v>1.5833333333333335</v>
      </c>
      <c r="O15" s="1"/>
      <c r="P15" s="130" t="s">
        <v>23</v>
      </c>
      <c r="Q15" s="131">
        <f t="shared" ref="Q15:U15" si="4">COUNTIF(F$14:F$61,"1")</f>
        <v>7</v>
      </c>
      <c r="R15" s="24">
        <f t="shared" si="4"/>
        <v>6</v>
      </c>
      <c r="S15" s="24">
        <f t="shared" si="4"/>
        <v>3</v>
      </c>
      <c r="T15" s="24">
        <f t="shared" si="4"/>
        <v>5</v>
      </c>
      <c r="U15" s="51">
        <f t="shared" si="4"/>
        <v>12</v>
      </c>
      <c r="V15" s="117"/>
      <c r="W15" s="117"/>
      <c r="X15" s="1"/>
      <c r="Y15" s="1"/>
      <c r="Z15" s="1"/>
      <c r="AA15" s="1"/>
      <c r="AB15" s="1"/>
      <c r="AC15" s="1"/>
      <c r="AD15" s="6"/>
    </row>
    <row r="16" spans="1:30" ht="24" customHeight="1">
      <c r="A16" s="108"/>
      <c r="B16" s="132">
        <v>3</v>
      </c>
      <c r="C16" s="323">
        <v>1028870821</v>
      </c>
      <c r="D16" s="324" t="s">
        <v>141</v>
      </c>
      <c r="E16" s="189"/>
      <c r="F16" s="189">
        <v>3</v>
      </c>
      <c r="G16" s="189">
        <v>0</v>
      </c>
      <c r="H16" s="189">
        <v>0</v>
      </c>
      <c r="I16" s="189">
        <v>0</v>
      </c>
      <c r="J16" s="190">
        <v>0</v>
      </c>
      <c r="K16" s="117"/>
      <c r="L16" s="127">
        <f t="shared" si="0"/>
        <v>1.5</v>
      </c>
      <c r="M16" s="128">
        <f t="shared" si="1"/>
        <v>0</v>
      </c>
      <c r="N16" s="129">
        <f t="shared" si="2"/>
        <v>0.75</v>
      </c>
      <c r="O16" s="1"/>
      <c r="P16" s="137" t="s">
        <v>24</v>
      </c>
      <c r="Q16" s="138">
        <f t="shared" ref="Q16:U16" si="5">COUNTIF(F$14:F$61,"2")</f>
        <v>9</v>
      </c>
      <c r="R16" s="26">
        <f t="shared" si="5"/>
        <v>15</v>
      </c>
      <c r="S16" s="26">
        <f t="shared" si="5"/>
        <v>17</v>
      </c>
      <c r="T16" s="26">
        <f t="shared" si="5"/>
        <v>2</v>
      </c>
      <c r="U16" s="52">
        <f t="shared" si="5"/>
        <v>8</v>
      </c>
      <c r="V16" s="117"/>
      <c r="W16" s="117"/>
      <c r="X16" s="1"/>
      <c r="Y16" s="1"/>
      <c r="Z16" s="1"/>
      <c r="AA16" s="1"/>
      <c r="AB16" s="1"/>
      <c r="AC16" s="1"/>
      <c r="AD16" s="6"/>
    </row>
    <row r="17" spans="1:30" ht="24" customHeight="1">
      <c r="A17" s="108"/>
      <c r="B17" s="121">
        <v>4</v>
      </c>
      <c r="C17" s="330">
        <v>1141331743</v>
      </c>
      <c r="D17" s="332" t="s">
        <v>142</v>
      </c>
      <c r="E17" s="205"/>
      <c r="F17" s="189">
        <v>3</v>
      </c>
      <c r="G17" s="189">
        <v>2</v>
      </c>
      <c r="H17" s="189">
        <v>2</v>
      </c>
      <c r="I17" s="189">
        <v>3</v>
      </c>
      <c r="J17" s="190">
        <v>2</v>
      </c>
      <c r="K17" s="117"/>
      <c r="L17" s="127">
        <f t="shared" si="0"/>
        <v>2.5</v>
      </c>
      <c r="M17" s="128">
        <f t="shared" si="1"/>
        <v>2.3333333333333335</v>
      </c>
      <c r="N17" s="129">
        <f t="shared" si="2"/>
        <v>2.416666666666667</v>
      </c>
      <c r="O17" s="1"/>
      <c r="P17" s="140" t="s">
        <v>25</v>
      </c>
      <c r="Q17" s="141">
        <f t="shared" ref="Q17:U17" si="6">COUNTIF(F$14:F$61,"3")</f>
        <v>11</v>
      </c>
      <c r="R17" s="28">
        <f t="shared" si="6"/>
        <v>4</v>
      </c>
      <c r="S17" s="28">
        <f t="shared" si="6"/>
        <v>6</v>
      </c>
      <c r="T17" s="28">
        <f t="shared" si="6"/>
        <v>6</v>
      </c>
      <c r="U17" s="53">
        <f t="shared" si="6"/>
        <v>2</v>
      </c>
      <c r="V17" s="117"/>
      <c r="W17" s="117"/>
      <c r="X17" s="1"/>
      <c r="Y17" s="1"/>
      <c r="Z17" s="1"/>
      <c r="AA17" s="1"/>
      <c r="AB17" s="1"/>
      <c r="AC17" s="1"/>
      <c r="AD17" s="6"/>
    </row>
    <row r="18" spans="1:30" ht="24" customHeight="1">
      <c r="A18" s="108"/>
      <c r="B18" s="132">
        <v>5</v>
      </c>
      <c r="C18" s="323">
        <v>1141329069</v>
      </c>
      <c r="D18" s="324" t="s">
        <v>143</v>
      </c>
      <c r="E18" s="189"/>
      <c r="F18" s="189">
        <v>1</v>
      </c>
      <c r="G18" s="189">
        <v>2</v>
      </c>
      <c r="H18" s="189">
        <v>2</v>
      </c>
      <c r="I18" s="189">
        <v>2</v>
      </c>
      <c r="J18" s="190">
        <v>0</v>
      </c>
      <c r="K18" s="117"/>
      <c r="L18" s="127">
        <f t="shared" si="0"/>
        <v>1.5</v>
      </c>
      <c r="M18" s="128">
        <f t="shared" si="1"/>
        <v>1.3333333333333333</v>
      </c>
      <c r="N18" s="129">
        <f t="shared" si="2"/>
        <v>1.4166666666666665</v>
      </c>
      <c r="O18" s="1"/>
      <c r="P18" s="145" t="s">
        <v>26</v>
      </c>
      <c r="Q18" s="146">
        <f t="shared" ref="Q18:U18" si="7">SUM(Q14:Q17)</f>
        <v>27</v>
      </c>
      <c r="R18" s="47">
        <f t="shared" si="7"/>
        <v>27</v>
      </c>
      <c r="S18" s="47">
        <f t="shared" si="7"/>
        <v>27</v>
      </c>
      <c r="T18" s="47">
        <f t="shared" si="7"/>
        <v>27</v>
      </c>
      <c r="U18" s="48">
        <f t="shared" si="7"/>
        <v>27</v>
      </c>
      <c r="V18" s="117"/>
      <c r="W18" s="117"/>
      <c r="X18" s="1"/>
      <c r="Y18" s="1"/>
      <c r="Z18" s="1"/>
      <c r="AA18" s="1"/>
      <c r="AB18" s="1"/>
      <c r="AC18" s="1"/>
      <c r="AD18" s="6"/>
    </row>
    <row r="19" spans="1:30" ht="24" customHeight="1">
      <c r="A19" s="108"/>
      <c r="B19" s="121">
        <v>6</v>
      </c>
      <c r="C19" s="330">
        <v>1073696351</v>
      </c>
      <c r="D19" s="331" t="s">
        <v>144</v>
      </c>
      <c r="E19" s="205"/>
      <c r="F19" s="189">
        <v>2</v>
      </c>
      <c r="G19" s="189">
        <v>1</v>
      </c>
      <c r="H19" s="189">
        <v>3</v>
      </c>
      <c r="I19" s="189">
        <v>0</v>
      </c>
      <c r="J19" s="190">
        <v>2</v>
      </c>
      <c r="K19" s="117"/>
      <c r="L19" s="127">
        <f t="shared" si="0"/>
        <v>1.5</v>
      </c>
      <c r="M19" s="128">
        <f t="shared" si="1"/>
        <v>1.6666666666666667</v>
      </c>
      <c r="N19" s="129">
        <f t="shared" si="2"/>
        <v>1.5833333333333335</v>
      </c>
      <c r="O19" s="1"/>
      <c r="P19" s="148"/>
      <c r="Q19" s="117"/>
      <c r="R19" s="117"/>
      <c r="S19" s="117"/>
      <c r="T19" s="117"/>
      <c r="U19" s="149"/>
      <c r="V19" s="117"/>
      <c r="W19" s="117"/>
      <c r="X19" s="1"/>
      <c r="Y19" s="1"/>
      <c r="Z19" s="1"/>
      <c r="AA19" s="1"/>
      <c r="AB19" s="1"/>
      <c r="AC19" s="1"/>
      <c r="AD19" s="6"/>
    </row>
    <row r="20" spans="1:30" ht="24" customHeight="1">
      <c r="A20" s="108"/>
      <c r="B20" s="132">
        <v>7</v>
      </c>
      <c r="C20" s="323">
        <v>1141324836</v>
      </c>
      <c r="D20" s="324" t="s">
        <v>145</v>
      </c>
      <c r="E20" s="189"/>
      <c r="F20" s="189">
        <v>1</v>
      </c>
      <c r="G20" s="189">
        <v>1</v>
      </c>
      <c r="H20" s="189">
        <v>2</v>
      </c>
      <c r="I20" s="189">
        <v>0</v>
      </c>
      <c r="J20" s="190">
        <v>1</v>
      </c>
      <c r="K20" s="117"/>
      <c r="L20" s="127">
        <f t="shared" si="0"/>
        <v>1</v>
      </c>
      <c r="M20" s="128">
        <f t="shared" si="1"/>
        <v>1</v>
      </c>
      <c r="N20" s="129">
        <f t="shared" si="2"/>
        <v>1</v>
      </c>
      <c r="O20" s="1"/>
      <c r="P20" s="397" t="s">
        <v>70</v>
      </c>
      <c r="Q20" s="383"/>
      <c r="R20" s="383"/>
      <c r="S20" s="383"/>
      <c r="T20" s="383"/>
      <c r="U20" s="384"/>
      <c r="V20" s="117"/>
      <c r="W20" s="117"/>
      <c r="X20" s="1"/>
      <c r="Y20" s="1"/>
      <c r="Z20" s="1"/>
      <c r="AA20" s="1"/>
      <c r="AB20" s="1"/>
      <c r="AC20" s="1"/>
      <c r="AD20" s="6"/>
    </row>
    <row r="21" spans="1:30" ht="24" customHeight="1">
      <c r="A21" s="108"/>
      <c r="B21" s="121">
        <v>8</v>
      </c>
      <c r="C21" s="330">
        <v>1030623439</v>
      </c>
      <c r="D21" s="331" t="s">
        <v>146</v>
      </c>
      <c r="E21" s="342"/>
      <c r="F21" s="189">
        <v>3</v>
      </c>
      <c r="G21" s="189">
        <v>2</v>
      </c>
      <c r="H21" s="189">
        <v>2</v>
      </c>
      <c r="I21" s="189">
        <v>0</v>
      </c>
      <c r="J21" s="190">
        <v>1</v>
      </c>
      <c r="K21" s="117"/>
      <c r="L21" s="127">
        <f t="shared" si="0"/>
        <v>2.5</v>
      </c>
      <c r="M21" s="128">
        <f t="shared" si="1"/>
        <v>1</v>
      </c>
      <c r="N21" s="129">
        <f t="shared" si="2"/>
        <v>1.75</v>
      </c>
      <c r="O21" s="1"/>
      <c r="P21" s="426" t="s">
        <v>16</v>
      </c>
      <c r="Q21" s="427" t="s">
        <v>17</v>
      </c>
      <c r="R21" s="433" t="s">
        <v>18</v>
      </c>
      <c r="S21" s="429" t="s">
        <v>19</v>
      </c>
      <c r="T21" s="429" t="s">
        <v>20</v>
      </c>
      <c r="U21" s="431" t="s">
        <v>21</v>
      </c>
      <c r="V21" s="117"/>
      <c r="W21" s="117"/>
      <c r="X21" s="1"/>
      <c r="Y21" s="1"/>
      <c r="Z21" s="1"/>
      <c r="AA21" s="1"/>
      <c r="AB21" s="1"/>
      <c r="AC21" s="1"/>
      <c r="AD21" s="6"/>
    </row>
    <row r="22" spans="1:30" ht="24" customHeight="1">
      <c r="A22" s="108"/>
      <c r="B22" s="132">
        <v>9</v>
      </c>
      <c r="C22" s="323">
        <v>1141328837</v>
      </c>
      <c r="D22" s="324" t="s">
        <v>147</v>
      </c>
      <c r="E22" s="343"/>
      <c r="F22" s="189">
        <v>3</v>
      </c>
      <c r="G22" s="189">
        <v>2</v>
      </c>
      <c r="H22" s="189">
        <v>3</v>
      </c>
      <c r="I22" s="189">
        <v>0</v>
      </c>
      <c r="J22" s="190">
        <v>3</v>
      </c>
      <c r="K22" s="117"/>
      <c r="L22" s="127">
        <f t="shared" si="0"/>
        <v>2.5</v>
      </c>
      <c r="M22" s="128">
        <f t="shared" si="1"/>
        <v>2</v>
      </c>
      <c r="N22" s="129">
        <f t="shared" si="2"/>
        <v>2.25</v>
      </c>
      <c r="O22" s="1"/>
      <c r="P22" s="403"/>
      <c r="Q22" s="428"/>
      <c r="R22" s="434"/>
      <c r="S22" s="430"/>
      <c r="T22" s="430"/>
      <c r="U22" s="432"/>
      <c r="V22" s="117"/>
      <c r="W22" s="117"/>
      <c r="X22" s="1"/>
      <c r="Y22" s="1"/>
      <c r="Z22" s="1"/>
      <c r="AA22" s="1"/>
      <c r="AB22" s="1"/>
      <c r="AC22" s="1"/>
      <c r="AD22" s="6"/>
    </row>
    <row r="23" spans="1:30" ht="24" customHeight="1">
      <c r="A23" s="108"/>
      <c r="B23" s="121">
        <v>10</v>
      </c>
      <c r="C23" s="330">
        <v>1161213955</v>
      </c>
      <c r="D23" s="332" t="s">
        <v>148</v>
      </c>
      <c r="E23" s="193"/>
      <c r="F23" s="189">
        <v>2</v>
      </c>
      <c r="G23" s="189">
        <v>1</v>
      </c>
      <c r="H23" s="189">
        <v>2</v>
      </c>
      <c r="I23" s="189">
        <v>2</v>
      </c>
      <c r="J23" s="190">
        <v>1</v>
      </c>
      <c r="K23" s="117"/>
      <c r="L23" s="127">
        <f t="shared" si="0"/>
        <v>1.5</v>
      </c>
      <c r="M23" s="128">
        <f t="shared" si="1"/>
        <v>1.6666666666666667</v>
      </c>
      <c r="N23" s="129">
        <f t="shared" si="2"/>
        <v>1.5833333333333335</v>
      </c>
      <c r="O23" s="1"/>
      <c r="P23" s="154" t="s">
        <v>33</v>
      </c>
      <c r="Q23" s="155">
        <f t="shared" ref="Q23:U23" si="8">(Q14*100/Q18)/100</f>
        <v>0</v>
      </c>
      <c r="R23" s="156">
        <f t="shared" si="8"/>
        <v>7.407407407407407E-2</v>
      </c>
      <c r="S23" s="156">
        <f t="shared" si="8"/>
        <v>3.7037037037037035E-2</v>
      </c>
      <c r="T23" s="156">
        <f t="shared" si="8"/>
        <v>0.5185185185185186</v>
      </c>
      <c r="U23" s="157">
        <f t="shared" si="8"/>
        <v>0.1851851851851852</v>
      </c>
      <c r="V23" s="117"/>
      <c r="W23" s="117"/>
      <c r="X23" s="1"/>
      <c r="Y23" s="1"/>
      <c r="Z23" s="1"/>
      <c r="AA23" s="1"/>
      <c r="AB23" s="1"/>
      <c r="AC23" s="1"/>
      <c r="AD23" s="6"/>
    </row>
    <row r="24" spans="1:30" ht="24" customHeight="1">
      <c r="A24" s="108"/>
      <c r="B24" s="132">
        <v>11</v>
      </c>
      <c r="C24" s="323">
        <v>1030616952</v>
      </c>
      <c r="D24" s="324" t="s">
        <v>149</v>
      </c>
      <c r="E24" s="188"/>
      <c r="F24" s="189">
        <v>2</v>
      </c>
      <c r="G24" s="189">
        <v>2</v>
      </c>
      <c r="H24" s="189">
        <v>2</v>
      </c>
      <c r="I24" s="189">
        <v>0</v>
      </c>
      <c r="J24" s="190">
        <v>1</v>
      </c>
      <c r="K24" s="117"/>
      <c r="L24" s="127">
        <f t="shared" si="0"/>
        <v>2</v>
      </c>
      <c r="M24" s="128">
        <f t="shared" si="1"/>
        <v>1</v>
      </c>
      <c r="N24" s="129">
        <f t="shared" si="2"/>
        <v>1.5</v>
      </c>
      <c r="O24" s="1"/>
      <c r="P24" s="130" t="s">
        <v>34</v>
      </c>
      <c r="Q24" s="158">
        <f t="shared" ref="Q24:U24" si="9">(Q15*100/Q18)/100</f>
        <v>0.2592592592592593</v>
      </c>
      <c r="R24" s="159">
        <f t="shared" si="9"/>
        <v>0.22222222222222221</v>
      </c>
      <c r="S24" s="159">
        <f t="shared" si="9"/>
        <v>0.1111111111111111</v>
      </c>
      <c r="T24" s="159">
        <f t="shared" si="9"/>
        <v>0.1851851851851852</v>
      </c>
      <c r="U24" s="160">
        <f t="shared" si="9"/>
        <v>0.44444444444444442</v>
      </c>
      <c r="V24" s="117"/>
      <c r="W24" s="117"/>
      <c r="X24" s="1"/>
      <c r="Y24" s="1"/>
      <c r="Z24" s="1"/>
      <c r="AA24" s="1"/>
      <c r="AB24" s="1"/>
      <c r="AC24" s="1"/>
      <c r="AD24" s="6"/>
    </row>
    <row r="25" spans="1:30" ht="24" customHeight="1">
      <c r="A25" s="108"/>
      <c r="B25" s="121">
        <v>12</v>
      </c>
      <c r="C25" s="330">
        <v>1141331961</v>
      </c>
      <c r="D25" s="331" t="s">
        <v>150</v>
      </c>
      <c r="E25" s="193"/>
      <c r="F25" s="189">
        <v>3</v>
      </c>
      <c r="G25" s="189">
        <v>2</v>
      </c>
      <c r="H25" s="189">
        <v>2</v>
      </c>
      <c r="I25" s="189">
        <v>1</v>
      </c>
      <c r="J25" s="190">
        <v>1</v>
      </c>
      <c r="K25" s="117"/>
      <c r="L25" s="127">
        <f t="shared" si="0"/>
        <v>2.5</v>
      </c>
      <c r="M25" s="128">
        <f t="shared" si="1"/>
        <v>1.3333333333333333</v>
      </c>
      <c r="N25" s="129">
        <f t="shared" si="2"/>
        <v>1.9166666666666665</v>
      </c>
      <c r="O25" s="1"/>
      <c r="P25" s="161" t="s">
        <v>35</v>
      </c>
      <c r="Q25" s="162">
        <f t="shared" ref="Q25:U25" si="10">(Q16*100/Q18)/100</f>
        <v>0.33333333333333337</v>
      </c>
      <c r="R25" s="163">
        <f t="shared" si="10"/>
        <v>0.55555555555555558</v>
      </c>
      <c r="S25" s="163">
        <f t="shared" si="10"/>
        <v>0.62962962962962965</v>
      </c>
      <c r="T25" s="163">
        <f t="shared" si="10"/>
        <v>7.407407407407407E-2</v>
      </c>
      <c r="U25" s="164">
        <f t="shared" si="10"/>
        <v>0.29629629629629628</v>
      </c>
      <c r="V25" s="117"/>
      <c r="W25" s="117"/>
      <c r="X25" s="1"/>
      <c r="Y25" s="1"/>
      <c r="Z25" s="1"/>
      <c r="AA25" s="1"/>
      <c r="AB25" s="1"/>
      <c r="AC25" s="1"/>
      <c r="AD25" s="6"/>
    </row>
    <row r="26" spans="1:30" ht="24" customHeight="1">
      <c r="A26" s="108"/>
      <c r="B26" s="132">
        <v>13</v>
      </c>
      <c r="C26" s="323">
        <v>1023912287</v>
      </c>
      <c r="D26" s="324" t="s">
        <v>151</v>
      </c>
      <c r="E26" s="188"/>
      <c r="F26" s="189">
        <v>1</v>
      </c>
      <c r="G26" s="189">
        <v>2</v>
      </c>
      <c r="H26" s="189">
        <v>3</v>
      </c>
      <c r="I26" s="189">
        <v>1</v>
      </c>
      <c r="J26" s="190">
        <v>1</v>
      </c>
      <c r="K26" s="117"/>
      <c r="L26" s="127">
        <f t="shared" si="0"/>
        <v>1.5</v>
      </c>
      <c r="M26" s="128">
        <f t="shared" si="1"/>
        <v>1.6666666666666667</v>
      </c>
      <c r="N26" s="129">
        <f t="shared" si="2"/>
        <v>1.5833333333333335</v>
      </c>
      <c r="O26" s="1"/>
      <c r="P26" s="140" t="s">
        <v>36</v>
      </c>
      <c r="Q26" s="167">
        <f t="shared" ref="Q26:U26" si="11">(Q17*100/Q18)/100</f>
        <v>0.40740740740740738</v>
      </c>
      <c r="R26" s="168">
        <f t="shared" si="11"/>
        <v>0.14814814814814814</v>
      </c>
      <c r="S26" s="168">
        <f t="shared" si="11"/>
        <v>0.22222222222222221</v>
      </c>
      <c r="T26" s="168">
        <f t="shared" si="11"/>
        <v>0.22222222222222221</v>
      </c>
      <c r="U26" s="169">
        <f t="shared" si="11"/>
        <v>7.407407407407407E-2</v>
      </c>
      <c r="V26" s="117"/>
      <c r="W26" s="117"/>
      <c r="X26" s="1"/>
      <c r="Y26" s="1"/>
      <c r="Z26" s="1"/>
      <c r="AA26" s="1"/>
      <c r="AB26" s="1"/>
      <c r="AC26" s="1"/>
      <c r="AD26" s="6"/>
    </row>
    <row r="27" spans="1:30" ht="24" customHeight="1">
      <c r="A27" s="108"/>
      <c r="B27" s="121">
        <v>14</v>
      </c>
      <c r="C27" s="330">
        <v>1025541877</v>
      </c>
      <c r="D27" s="331" t="s">
        <v>152</v>
      </c>
      <c r="E27" s="205" t="s">
        <v>77</v>
      </c>
      <c r="F27" s="189">
        <v>2</v>
      </c>
      <c r="G27" s="189">
        <v>1</v>
      </c>
      <c r="H27" s="189">
        <v>1</v>
      </c>
      <c r="I27" s="189">
        <v>1</v>
      </c>
      <c r="J27" s="190">
        <v>0</v>
      </c>
      <c r="K27" s="117"/>
      <c r="L27" s="127">
        <f t="shared" si="0"/>
        <v>1.5</v>
      </c>
      <c r="M27" s="128">
        <f t="shared" si="1"/>
        <v>0.66666666666666663</v>
      </c>
      <c r="N27" s="129">
        <f t="shared" si="2"/>
        <v>1.0833333333333333</v>
      </c>
      <c r="O27" s="1"/>
      <c r="P27" s="145" t="s">
        <v>26</v>
      </c>
      <c r="Q27" s="170">
        <f t="shared" ref="Q27:U27" si="12">SUM(Q23:Q26)</f>
        <v>1</v>
      </c>
      <c r="R27" s="171">
        <f t="shared" si="12"/>
        <v>1</v>
      </c>
      <c r="S27" s="171">
        <f t="shared" si="12"/>
        <v>1</v>
      </c>
      <c r="T27" s="171">
        <f t="shared" si="12"/>
        <v>1</v>
      </c>
      <c r="U27" s="172">
        <f t="shared" si="12"/>
        <v>1</v>
      </c>
      <c r="V27" s="117"/>
      <c r="W27" s="117"/>
      <c r="X27" s="1"/>
      <c r="Y27" s="1"/>
      <c r="Z27" s="1"/>
      <c r="AA27" s="1"/>
      <c r="AB27" s="1"/>
      <c r="AC27" s="1"/>
      <c r="AD27" s="6"/>
    </row>
    <row r="28" spans="1:30" ht="24" customHeight="1">
      <c r="A28" s="108"/>
      <c r="B28" s="132">
        <v>15</v>
      </c>
      <c r="C28" s="323">
        <v>1141325603</v>
      </c>
      <c r="D28" s="324" t="s">
        <v>153</v>
      </c>
      <c r="E28" s="334"/>
      <c r="F28" s="189">
        <v>2</v>
      </c>
      <c r="G28" s="189">
        <v>2</v>
      </c>
      <c r="H28" s="189">
        <v>2</v>
      </c>
      <c r="I28" s="189">
        <v>0</v>
      </c>
      <c r="J28" s="190">
        <v>1</v>
      </c>
      <c r="K28" s="117"/>
      <c r="L28" s="127">
        <f t="shared" si="0"/>
        <v>2</v>
      </c>
      <c r="M28" s="128">
        <f t="shared" si="1"/>
        <v>1</v>
      </c>
      <c r="N28" s="129">
        <f t="shared" si="2"/>
        <v>1.5</v>
      </c>
      <c r="O28" s="1"/>
      <c r="P28" s="1"/>
      <c r="Q28" s="1"/>
      <c r="R28" s="1"/>
      <c r="S28" s="1"/>
      <c r="T28" s="1"/>
      <c r="U28" s="1"/>
      <c r="V28" s="117"/>
      <c r="W28" s="117"/>
      <c r="X28" s="1"/>
      <c r="Y28" s="1"/>
      <c r="Z28" s="1"/>
      <c r="AA28" s="1"/>
      <c r="AB28" s="1"/>
      <c r="AC28" s="1"/>
      <c r="AD28" s="6"/>
    </row>
    <row r="29" spans="1:30" ht="24" customHeight="1">
      <c r="A29" s="108"/>
      <c r="B29" s="121">
        <v>16</v>
      </c>
      <c r="C29" s="323">
        <v>1141330706</v>
      </c>
      <c r="D29" s="324" t="s">
        <v>154</v>
      </c>
      <c r="E29" s="188"/>
      <c r="F29" s="189">
        <v>1</v>
      </c>
      <c r="G29" s="189">
        <v>3</v>
      </c>
      <c r="H29" s="189">
        <v>2</v>
      </c>
      <c r="I29" s="189">
        <v>1</v>
      </c>
      <c r="J29" s="190">
        <v>1</v>
      </c>
      <c r="K29" s="117"/>
      <c r="L29" s="127">
        <f t="shared" si="0"/>
        <v>2</v>
      </c>
      <c r="M29" s="128">
        <f t="shared" si="1"/>
        <v>1.3333333333333333</v>
      </c>
      <c r="N29" s="129">
        <f t="shared" si="2"/>
        <v>1.6666666666666665</v>
      </c>
      <c r="O29" s="1"/>
      <c r="P29" s="396" t="s">
        <v>81</v>
      </c>
      <c r="Q29" s="383"/>
      <c r="R29" s="384"/>
      <c r="S29" s="117"/>
      <c r="T29" s="117"/>
      <c r="U29" s="117"/>
      <c r="V29" s="117"/>
      <c r="W29" s="117"/>
      <c r="X29" s="1"/>
      <c r="Y29" s="1"/>
      <c r="Z29" s="1"/>
      <c r="AA29" s="1"/>
      <c r="AB29" s="1"/>
      <c r="AC29" s="1"/>
      <c r="AD29" s="6"/>
    </row>
    <row r="30" spans="1:30" ht="24" customHeight="1">
      <c r="A30" s="108"/>
      <c r="B30" s="132">
        <v>17</v>
      </c>
      <c r="C30" s="330">
        <v>1027529227</v>
      </c>
      <c r="D30" s="331" t="s">
        <v>155</v>
      </c>
      <c r="E30" s="337"/>
      <c r="F30" s="189">
        <v>3</v>
      </c>
      <c r="G30" s="189">
        <v>2</v>
      </c>
      <c r="H30" s="189">
        <v>2</v>
      </c>
      <c r="I30" s="189">
        <v>0</v>
      </c>
      <c r="J30" s="190">
        <v>1</v>
      </c>
      <c r="K30" s="117"/>
      <c r="L30" s="127">
        <f t="shared" si="0"/>
        <v>2.5</v>
      </c>
      <c r="M30" s="128">
        <f t="shared" si="1"/>
        <v>1</v>
      </c>
      <c r="N30" s="129">
        <f t="shared" si="2"/>
        <v>1.75</v>
      </c>
      <c r="O30" s="1"/>
      <c r="P30" s="397" t="s">
        <v>100</v>
      </c>
      <c r="Q30" s="383"/>
      <c r="R30" s="384"/>
      <c r="S30" s="117"/>
      <c r="T30" s="1"/>
      <c r="U30" s="1"/>
      <c r="V30" s="117"/>
      <c r="W30" s="117"/>
      <c r="X30" s="1"/>
      <c r="Y30" s="1"/>
      <c r="Z30" s="1"/>
      <c r="AA30" s="1"/>
      <c r="AB30" s="1"/>
      <c r="AC30" s="1"/>
      <c r="AD30" s="6"/>
    </row>
    <row r="31" spans="1:30" ht="24" customHeight="1">
      <c r="A31" s="108"/>
      <c r="B31" s="121">
        <v>18</v>
      </c>
      <c r="C31" s="323">
        <v>1028891240</v>
      </c>
      <c r="D31" s="338" t="s">
        <v>156</v>
      </c>
      <c r="E31" s="188"/>
      <c r="F31" s="189">
        <v>3</v>
      </c>
      <c r="G31" s="189">
        <v>3</v>
      </c>
      <c r="H31" s="189">
        <v>2</v>
      </c>
      <c r="I31" s="189">
        <v>0</v>
      </c>
      <c r="J31" s="190">
        <v>1</v>
      </c>
      <c r="K31" s="117"/>
      <c r="L31" s="127">
        <f t="shared" si="0"/>
        <v>3</v>
      </c>
      <c r="M31" s="128">
        <f t="shared" si="1"/>
        <v>1</v>
      </c>
      <c r="N31" s="129">
        <f t="shared" si="2"/>
        <v>2</v>
      </c>
      <c r="O31" s="1"/>
      <c r="P31" s="105" t="s">
        <v>16</v>
      </c>
      <c r="Q31" s="174" t="s">
        <v>14</v>
      </c>
      <c r="R31" s="175" t="s">
        <v>15</v>
      </c>
      <c r="S31" s="117"/>
      <c r="T31" s="1"/>
      <c r="U31" s="1"/>
      <c r="V31" s="117"/>
      <c r="W31" s="117"/>
      <c r="X31" s="1"/>
      <c r="Y31" s="1"/>
      <c r="Z31" s="1"/>
      <c r="AA31" s="1"/>
      <c r="AB31" s="1"/>
      <c r="AC31" s="1"/>
      <c r="AD31" s="6"/>
    </row>
    <row r="32" spans="1:30" ht="24" customHeight="1">
      <c r="A32" s="108"/>
      <c r="B32" s="132">
        <v>19</v>
      </c>
      <c r="C32" s="330">
        <v>1141329651</v>
      </c>
      <c r="D32" s="331" t="s">
        <v>157</v>
      </c>
      <c r="E32" s="193"/>
      <c r="F32" s="189">
        <v>1</v>
      </c>
      <c r="G32" s="189">
        <v>2</v>
      </c>
      <c r="H32" s="189">
        <v>2</v>
      </c>
      <c r="I32" s="189">
        <v>1</v>
      </c>
      <c r="J32" s="190">
        <v>2</v>
      </c>
      <c r="K32" s="117"/>
      <c r="L32" s="127">
        <f t="shared" si="0"/>
        <v>1.5</v>
      </c>
      <c r="M32" s="128">
        <f t="shared" si="1"/>
        <v>1.6666666666666667</v>
      </c>
      <c r="N32" s="129">
        <f t="shared" si="2"/>
        <v>1.5833333333333335</v>
      </c>
      <c r="O32" s="1"/>
      <c r="P32" s="267" t="s">
        <v>22</v>
      </c>
      <c r="Q32" s="268">
        <f>COUNTIFS($L$14:$L$61,"&gt;=0",$L$14:$L$61,"&lt;0,99")</f>
        <v>1</v>
      </c>
      <c r="R32" s="269">
        <f>COUNTIFS($M$14:$M$61,"&gt;=0",$M$14:$M$61,"&lt;0,99")</f>
        <v>5</v>
      </c>
      <c r="S32" s="117"/>
      <c r="T32" s="1"/>
      <c r="U32" s="1"/>
      <c r="V32" s="117"/>
      <c r="W32" s="117"/>
      <c r="X32" s="1"/>
      <c r="Y32" s="1"/>
      <c r="Z32" s="1"/>
      <c r="AA32" s="1"/>
      <c r="AB32" s="1"/>
      <c r="AC32" s="1"/>
      <c r="AD32" s="6"/>
    </row>
    <row r="33" spans="1:30" ht="24" customHeight="1">
      <c r="A33" s="108"/>
      <c r="B33" s="121">
        <v>20</v>
      </c>
      <c r="C33" s="323">
        <v>1014994310</v>
      </c>
      <c r="D33" s="324" t="s">
        <v>158</v>
      </c>
      <c r="E33" s="334"/>
      <c r="F33" s="189">
        <v>3</v>
      </c>
      <c r="G33" s="189">
        <v>1</v>
      </c>
      <c r="H33" s="189">
        <v>1</v>
      </c>
      <c r="I33" s="189">
        <v>0</v>
      </c>
      <c r="J33" s="190">
        <v>0</v>
      </c>
      <c r="K33" s="117"/>
      <c r="L33" s="127">
        <f t="shared" si="0"/>
        <v>2</v>
      </c>
      <c r="M33" s="128">
        <f t="shared" si="1"/>
        <v>0.33333333333333331</v>
      </c>
      <c r="N33" s="129">
        <f t="shared" si="2"/>
        <v>1.1666666666666667</v>
      </c>
      <c r="O33" s="1"/>
      <c r="P33" s="130" t="s">
        <v>23</v>
      </c>
      <c r="Q33" s="176">
        <f>COUNTIFS($L$14:$L$61,"&gt;=1",$L$14:$L$61,"&lt;1,99")</f>
        <v>10</v>
      </c>
      <c r="R33" s="177">
        <f>COUNTIFS($M$14:$M$61,"&gt;=1",$M$14:$M$61,"&lt;1,99")</f>
        <v>15</v>
      </c>
      <c r="S33" s="117"/>
      <c r="T33" s="1"/>
      <c r="U33" s="1"/>
      <c r="V33" s="178"/>
      <c r="W33" s="117"/>
      <c r="X33" s="1"/>
      <c r="Y33" s="1"/>
      <c r="Z33" s="1"/>
      <c r="AA33" s="1"/>
      <c r="AB33" s="1"/>
      <c r="AC33" s="1"/>
      <c r="AD33" s="6"/>
    </row>
    <row r="34" spans="1:30" ht="24" customHeight="1">
      <c r="A34" s="108"/>
      <c r="B34" s="132">
        <v>21</v>
      </c>
      <c r="C34" s="330">
        <v>1047505340</v>
      </c>
      <c r="D34" s="332" t="s">
        <v>159</v>
      </c>
      <c r="E34" s="193"/>
      <c r="F34" s="189">
        <v>2</v>
      </c>
      <c r="G34" s="189">
        <v>2</v>
      </c>
      <c r="H34" s="189">
        <v>2</v>
      </c>
      <c r="I34" s="189">
        <v>0</v>
      </c>
      <c r="J34" s="190">
        <v>1</v>
      </c>
      <c r="K34" s="117"/>
      <c r="L34" s="127">
        <f t="shared" si="0"/>
        <v>2</v>
      </c>
      <c r="M34" s="128">
        <f t="shared" si="1"/>
        <v>1</v>
      </c>
      <c r="N34" s="129">
        <f t="shared" si="2"/>
        <v>1.5</v>
      </c>
      <c r="O34" s="1"/>
      <c r="P34" s="137" t="s">
        <v>24</v>
      </c>
      <c r="Q34" s="179">
        <f>COUNTIFS($L$14:$L$61,"&gt;=2",$L$14:$L$61,"&lt;2,99")</f>
        <v>14</v>
      </c>
      <c r="R34" s="180">
        <f>COUNTIFS($M$14:$M$61,"&gt;=2",$M$14:$M$61,"&lt;2,99")</f>
        <v>7</v>
      </c>
      <c r="S34" s="117"/>
      <c r="T34" s="1"/>
      <c r="U34" s="1"/>
      <c r="V34" s="117"/>
      <c r="W34" s="117"/>
      <c r="X34" s="1"/>
      <c r="Y34" s="1"/>
      <c r="Z34" s="1"/>
      <c r="AA34" s="1"/>
      <c r="AB34" s="1"/>
      <c r="AC34" s="1"/>
      <c r="AD34" s="6"/>
    </row>
    <row r="35" spans="1:30" ht="24" customHeight="1">
      <c r="A35" s="108"/>
      <c r="B35" s="121">
        <v>22</v>
      </c>
      <c r="C35" s="323">
        <v>1141330233</v>
      </c>
      <c r="D35" s="324" t="s">
        <v>160</v>
      </c>
      <c r="E35" s="188"/>
      <c r="F35" s="189">
        <v>2</v>
      </c>
      <c r="G35" s="189">
        <v>3</v>
      </c>
      <c r="H35" s="189">
        <v>3</v>
      </c>
      <c r="I35" s="189">
        <v>3</v>
      </c>
      <c r="J35" s="190">
        <v>2</v>
      </c>
      <c r="K35" s="117"/>
      <c r="L35" s="127">
        <f t="shared" si="0"/>
        <v>2.5</v>
      </c>
      <c r="M35" s="128">
        <f t="shared" si="1"/>
        <v>2.6666666666666665</v>
      </c>
      <c r="N35" s="129">
        <f t="shared" si="2"/>
        <v>2.583333333333333</v>
      </c>
      <c r="O35" s="1"/>
      <c r="P35" s="140" t="s">
        <v>25</v>
      </c>
      <c r="Q35" s="181">
        <f>COUNTIF($L$14:$L$61,"3")</f>
        <v>2</v>
      </c>
      <c r="R35" s="182">
        <f>COUNTIF($M$14:$M$61,"3")</f>
        <v>0</v>
      </c>
      <c r="S35" s="117"/>
      <c r="T35" s="1"/>
      <c r="U35" s="1"/>
      <c r="V35" s="178"/>
      <c r="W35" s="117"/>
      <c r="X35" s="1"/>
      <c r="Y35" s="1"/>
      <c r="Z35" s="1"/>
      <c r="AA35" s="1"/>
      <c r="AB35" s="1"/>
      <c r="AC35" s="1"/>
      <c r="AD35" s="6"/>
    </row>
    <row r="36" spans="1:30" ht="24" customHeight="1">
      <c r="A36" s="108"/>
      <c r="B36" s="132">
        <v>23</v>
      </c>
      <c r="C36" s="330">
        <v>1022977285</v>
      </c>
      <c r="D36" s="332" t="s">
        <v>161</v>
      </c>
      <c r="E36" s="193"/>
      <c r="F36" s="189">
        <v>1</v>
      </c>
      <c r="G36" s="189">
        <v>0</v>
      </c>
      <c r="H36" s="189">
        <v>1</v>
      </c>
      <c r="I36" s="189">
        <v>0</v>
      </c>
      <c r="J36" s="190">
        <v>1</v>
      </c>
      <c r="K36" s="117"/>
      <c r="L36" s="127">
        <f t="shared" si="0"/>
        <v>0.5</v>
      </c>
      <c r="M36" s="128">
        <f t="shared" si="1"/>
        <v>0.66666666666666663</v>
      </c>
      <c r="N36" s="129">
        <f t="shared" si="2"/>
        <v>0.58333333333333326</v>
      </c>
      <c r="O36" s="1"/>
      <c r="P36" s="145" t="s">
        <v>26</v>
      </c>
      <c r="Q36" s="183">
        <f t="shared" ref="Q36:R36" si="13">SUM(Q32:Q35)</f>
        <v>27</v>
      </c>
      <c r="R36" s="184">
        <f t="shared" si="13"/>
        <v>27</v>
      </c>
      <c r="S36" s="117"/>
      <c r="T36" s="1"/>
      <c r="U36" s="1"/>
      <c r="V36" s="117"/>
      <c r="W36" s="117"/>
      <c r="X36" s="1"/>
      <c r="Y36" s="1"/>
      <c r="Z36" s="1"/>
      <c r="AA36" s="1"/>
      <c r="AB36" s="1"/>
      <c r="AC36" s="1"/>
      <c r="AD36" s="6"/>
    </row>
    <row r="37" spans="1:30" ht="24" customHeight="1">
      <c r="A37" s="108"/>
      <c r="B37" s="121">
        <v>24</v>
      </c>
      <c r="C37" s="323">
        <v>1028889267</v>
      </c>
      <c r="D37" s="324" t="s">
        <v>162</v>
      </c>
      <c r="E37" s="188"/>
      <c r="F37" s="189">
        <v>2</v>
      </c>
      <c r="G37" s="189">
        <v>2</v>
      </c>
      <c r="H37" s="189">
        <v>2</v>
      </c>
      <c r="I37" s="189">
        <v>0</v>
      </c>
      <c r="J37" s="190">
        <v>0</v>
      </c>
      <c r="K37" s="117"/>
      <c r="L37" s="127">
        <f t="shared" si="0"/>
        <v>2</v>
      </c>
      <c r="M37" s="128">
        <f t="shared" si="1"/>
        <v>0.66666666666666663</v>
      </c>
      <c r="N37" s="129">
        <f t="shared" si="2"/>
        <v>1.3333333333333333</v>
      </c>
      <c r="O37" s="1"/>
      <c r="P37" s="148"/>
      <c r="Q37" s="117"/>
      <c r="R37" s="149"/>
      <c r="S37" s="117"/>
      <c r="T37" s="1"/>
      <c r="U37" s="1"/>
      <c r="V37" s="117"/>
      <c r="W37" s="117"/>
      <c r="X37" s="1"/>
      <c r="Y37" s="1"/>
      <c r="Z37" s="1"/>
      <c r="AA37" s="1"/>
      <c r="AB37" s="1"/>
      <c r="AC37" s="1"/>
      <c r="AD37" s="6"/>
    </row>
    <row r="38" spans="1:30" ht="24" customHeight="1">
      <c r="A38" s="108"/>
      <c r="B38" s="132">
        <v>25</v>
      </c>
      <c r="C38" s="330" t="s">
        <v>163</v>
      </c>
      <c r="D38" s="331" t="s">
        <v>164</v>
      </c>
      <c r="E38" s="337"/>
      <c r="F38" s="189">
        <v>3</v>
      </c>
      <c r="G38" s="189">
        <v>2</v>
      </c>
      <c r="H38" s="189">
        <v>2</v>
      </c>
      <c r="I38" s="189">
        <v>3</v>
      </c>
      <c r="J38" s="190">
        <v>2</v>
      </c>
      <c r="K38" s="117"/>
      <c r="L38" s="127">
        <f t="shared" si="0"/>
        <v>2.5</v>
      </c>
      <c r="M38" s="128">
        <f t="shared" si="1"/>
        <v>2.3333333333333335</v>
      </c>
      <c r="N38" s="129">
        <f t="shared" si="2"/>
        <v>2.416666666666667</v>
      </c>
      <c r="O38" s="1"/>
      <c r="P38" s="397" t="s">
        <v>70</v>
      </c>
      <c r="Q38" s="383"/>
      <c r="R38" s="384"/>
      <c r="S38" s="117"/>
      <c r="T38" s="1"/>
      <c r="U38" s="1"/>
      <c r="V38" s="117"/>
      <c r="W38" s="117"/>
      <c r="X38" s="1"/>
      <c r="Y38" s="1"/>
      <c r="Z38" s="1"/>
      <c r="AA38" s="1"/>
      <c r="AB38" s="1"/>
      <c r="AC38" s="1"/>
      <c r="AD38" s="6"/>
    </row>
    <row r="39" spans="1:30" ht="24" customHeight="1">
      <c r="A39" s="108"/>
      <c r="B39" s="121">
        <v>26</v>
      </c>
      <c r="C39" s="323">
        <v>1141331887</v>
      </c>
      <c r="D39" s="324" t="s">
        <v>165</v>
      </c>
      <c r="E39" s="189" t="s">
        <v>67</v>
      </c>
      <c r="F39" s="189">
        <v>3</v>
      </c>
      <c r="G39" s="189">
        <v>3</v>
      </c>
      <c r="H39" s="189">
        <v>3</v>
      </c>
      <c r="I39" s="189">
        <v>3</v>
      </c>
      <c r="J39" s="190">
        <v>2</v>
      </c>
      <c r="K39" s="117"/>
      <c r="L39" s="127">
        <f t="shared" si="0"/>
        <v>3</v>
      </c>
      <c r="M39" s="128">
        <f t="shared" si="1"/>
        <v>2.6666666666666665</v>
      </c>
      <c r="N39" s="129">
        <f t="shared" si="2"/>
        <v>2.833333333333333</v>
      </c>
      <c r="O39" s="1"/>
      <c r="P39" s="105" t="s">
        <v>16</v>
      </c>
      <c r="Q39" s="174" t="s">
        <v>14</v>
      </c>
      <c r="R39" s="175" t="s">
        <v>15</v>
      </c>
      <c r="S39" s="74"/>
      <c r="T39" s="1"/>
      <c r="U39" s="1"/>
      <c r="V39" s="117"/>
      <c r="W39" s="117"/>
      <c r="X39" s="1"/>
      <c r="Y39" s="1"/>
      <c r="Z39" s="1"/>
      <c r="AA39" s="1"/>
      <c r="AB39" s="1"/>
      <c r="AC39" s="1"/>
      <c r="AD39" s="6"/>
    </row>
    <row r="40" spans="1:30" ht="24" customHeight="1">
      <c r="A40" s="108"/>
      <c r="B40" s="132">
        <v>27</v>
      </c>
      <c r="C40" s="330">
        <v>1013134459</v>
      </c>
      <c r="D40" s="331" t="s">
        <v>166</v>
      </c>
      <c r="E40" s="193"/>
      <c r="F40" s="189">
        <v>3</v>
      </c>
      <c r="G40" s="189">
        <v>2</v>
      </c>
      <c r="H40" s="189">
        <v>3</v>
      </c>
      <c r="I40" s="189">
        <v>3</v>
      </c>
      <c r="J40" s="190">
        <v>2</v>
      </c>
      <c r="K40" s="117"/>
      <c r="L40" s="127">
        <f t="shared" si="0"/>
        <v>2.5</v>
      </c>
      <c r="M40" s="128">
        <f t="shared" si="1"/>
        <v>2.6666666666666665</v>
      </c>
      <c r="N40" s="129">
        <f t="shared" si="2"/>
        <v>2.583333333333333</v>
      </c>
      <c r="O40" s="1"/>
      <c r="P40" s="154" t="s">
        <v>33</v>
      </c>
      <c r="Q40" s="155">
        <f>(Q32*100/$Q$36)/100</f>
        <v>3.7037037037037035E-2</v>
      </c>
      <c r="R40" s="157">
        <f>(R32*100/$R$36)/100</f>
        <v>0.1851851851851852</v>
      </c>
      <c r="S40" s="117"/>
      <c r="T40" s="1"/>
      <c r="U40" s="1"/>
      <c r="V40" s="117"/>
      <c r="W40" s="117"/>
      <c r="X40" s="1"/>
      <c r="Y40" s="1"/>
      <c r="Z40" s="1"/>
      <c r="AA40" s="1"/>
      <c r="AB40" s="1"/>
      <c r="AC40" s="1"/>
      <c r="AD40" s="6"/>
    </row>
    <row r="41" spans="1:30" ht="24" customHeight="1">
      <c r="A41" s="108"/>
      <c r="B41" s="121">
        <v>28</v>
      </c>
      <c r="C41" s="323"/>
      <c r="D41" s="324"/>
      <c r="E41" s="188"/>
      <c r="F41" s="189"/>
      <c r="G41" s="189"/>
      <c r="H41" s="189"/>
      <c r="I41" s="189"/>
      <c r="J41" s="190"/>
      <c r="K41" s="117"/>
      <c r="L41" s="127" t="str">
        <f t="shared" si="0"/>
        <v xml:space="preserve"> </v>
      </c>
      <c r="M41" s="128" t="str">
        <f t="shared" si="1"/>
        <v xml:space="preserve"> </v>
      </c>
      <c r="N41" s="129" t="str">
        <f t="shared" si="2"/>
        <v xml:space="preserve"> </v>
      </c>
      <c r="O41" s="1"/>
      <c r="P41" s="130" t="s">
        <v>34</v>
      </c>
      <c r="Q41" s="158">
        <f t="shared" ref="Q41:R41" si="14">(Q33*100/Q$36)/100</f>
        <v>0.37037037037037041</v>
      </c>
      <c r="R41" s="160">
        <f t="shared" si="14"/>
        <v>0.55555555555555558</v>
      </c>
      <c r="S41" s="117"/>
      <c r="T41" s="1"/>
      <c r="U41" s="1"/>
      <c r="V41" s="117"/>
      <c r="W41" s="117"/>
      <c r="X41" s="1"/>
      <c r="Y41" s="1"/>
      <c r="Z41" s="1"/>
      <c r="AA41" s="1"/>
      <c r="AB41" s="1"/>
      <c r="AC41" s="1"/>
      <c r="AD41" s="6"/>
    </row>
    <row r="42" spans="1:30" ht="24" customHeight="1">
      <c r="A42" s="108"/>
      <c r="B42" s="132">
        <v>29</v>
      </c>
      <c r="C42" s="330"/>
      <c r="D42" s="331"/>
      <c r="E42" s="337"/>
      <c r="F42" s="189"/>
      <c r="G42" s="189"/>
      <c r="H42" s="189"/>
      <c r="I42" s="189"/>
      <c r="J42" s="190"/>
      <c r="K42" s="117"/>
      <c r="L42" s="127" t="str">
        <f t="shared" si="0"/>
        <v xml:space="preserve"> </v>
      </c>
      <c r="M42" s="128" t="str">
        <f t="shared" si="1"/>
        <v xml:space="preserve"> </v>
      </c>
      <c r="N42" s="129" t="str">
        <f t="shared" si="2"/>
        <v xml:space="preserve"> </v>
      </c>
      <c r="O42" s="1"/>
      <c r="P42" s="185" t="s">
        <v>35</v>
      </c>
      <c r="Q42" s="162">
        <f t="shared" ref="Q42:R42" si="15">(Q34*100/Q$36)/100</f>
        <v>0.5185185185185186</v>
      </c>
      <c r="R42" s="164">
        <f t="shared" si="15"/>
        <v>0.2592592592592593</v>
      </c>
      <c r="S42" s="117"/>
      <c r="T42" s="1"/>
      <c r="U42" s="1"/>
      <c r="V42" s="117"/>
      <c r="W42" s="117"/>
      <c r="X42" s="1"/>
      <c r="Y42" s="1"/>
      <c r="Z42" s="1"/>
      <c r="AA42" s="1"/>
      <c r="AB42" s="1"/>
      <c r="AC42" s="1"/>
      <c r="AD42" s="6"/>
    </row>
    <row r="43" spans="1:30" ht="24" customHeight="1">
      <c r="A43" s="108"/>
      <c r="B43" s="121">
        <v>30</v>
      </c>
      <c r="C43" s="323"/>
      <c r="D43" s="324"/>
      <c r="E43" s="189"/>
      <c r="F43" s="189"/>
      <c r="G43" s="189"/>
      <c r="H43" s="189"/>
      <c r="I43" s="189"/>
      <c r="J43" s="190"/>
      <c r="K43" s="117"/>
      <c r="L43" s="127" t="str">
        <f t="shared" si="0"/>
        <v xml:space="preserve"> </v>
      </c>
      <c r="M43" s="128" t="str">
        <f t="shared" si="1"/>
        <v xml:space="preserve"> </v>
      </c>
      <c r="N43" s="129" t="str">
        <f t="shared" si="2"/>
        <v xml:space="preserve"> </v>
      </c>
      <c r="O43" s="1"/>
      <c r="P43" s="140" t="s">
        <v>36</v>
      </c>
      <c r="Q43" s="167">
        <f t="shared" ref="Q43:R43" si="16">(Q35*100/Q$36)/100</f>
        <v>7.407407407407407E-2</v>
      </c>
      <c r="R43" s="169">
        <f t="shared" si="16"/>
        <v>0</v>
      </c>
      <c r="S43" s="117"/>
      <c r="T43" s="1"/>
      <c r="U43" s="1"/>
      <c r="V43" s="117"/>
      <c r="W43" s="117"/>
      <c r="X43" s="1"/>
      <c r="Y43" s="1"/>
      <c r="Z43" s="1"/>
      <c r="AA43" s="1"/>
      <c r="AB43" s="1"/>
      <c r="AC43" s="1"/>
      <c r="AD43" s="6"/>
    </row>
    <row r="44" spans="1:30" ht="24" customHeight="1">
      <c r="A44" s="108"/>
      <c r="B44" s="132">
        <v>31</v>
      </c>
      <c r="C44" s="330"/>
      <c r="D44" s="331"/>
      <c r="E44" s="193"/>
      <c r="F44" s="189"/>
      <c r="G44" s="189"/>
      <c r="H44" s="189"/>
      <c r="I44" s="189"/>
      <c r="J44" s="190"/>
      <c r="K44" s="117"/>
      <c r="L44" s="127" t="str">
        <f t="shared" si="0"/>
        <v xml:space="preserve"> </v>
      </c>
      <c r="M44" s="128" t="str">
        <f t="shared" si="1"/>
        <v xml:space="preserve"> </v>
      </c>
      <c r="N44" s="129" t="str">
        <f t="shared" si="2"/>
        <v xml:space="preserve"> </v>
      </c>
      <c r="O44" s="117"/>
      <c r="P44" s="145" t="s">
        <v>26</v>
      </c>
      <c r="Q44" s="170">
        <f t="shared" ref="Q44:R44" si="17">SUM(Q40:Q43)</f>
        <v>1</v>
      </c>
      <c r="R44" s="172">
        <f t="shared" si="17"/>
        <v>1</v>
      </c>
      <c r="S44" s="117"/>
      <c r="T44" s="1"/>
      <c r="U44" s="1"/>
      <c r="V44" s="117"/>
      <c r="W44" s="117"/>
      <c r="X44" s="1"/>
      <c r="Y44" s="1"/>
      <c r="Z44" s="1"/>
      <c r="AA44" s="1"/>
      <c r="AB44" s="1"/>
      <c r="AC44" s="1"/>
      <c r="AD44" s="6"/>
    </row>
    <row r="45" spans="1:30" ht="24" customHeight="1">
      <c r="A45" s="108"/>
      <c r="B45" s="121">
        <v>32</v>
      </c>
      <c r="O45" s="117"/>
      <c r="P45" s="1"/>
      <c r="Q45" s="1"/>
      <c r="R45" s="1"/>
      <c r="S45" s="117"/>
      <c r="T45" s="1"/>
      <c r="U45" s="1"/>
      <c r="V45" s="117"/>
      <c r="W45" s="117"/>
      <c r="X45" s="1"/>
      <c r="Y45" s="1"/>
      <c r="Z45" s="1"/>
      <c r="AA45" s="1"/>
      <c r="AB45" s="1"/>
      <c r="AC45" s="1"/>
      <c r="AD45" s="6"/>
    </row>
    <row r="46" spans="1:30" ht="24" customHeight="1">
      <c r="A46" s="108"/>
      <c r="B46" s="132">
        <v>33</v>
      </c>
      <c r="C46" s="323"/>
      <c r="D46" s="324"/>
      <c r="E46" s="188"/>
      <c r="F46" s="189"/>
      <c r="G46" s="189"/>
      <c r="H46" s="189"/>
      <c r="I46" s="189"/>
      <c r="J46" s="190"/>
      <c r="K46" s="117"/>
      <c r="L46" s="127" t="str">
        <f t="shared" ref="L46:L61" si="18">IFERROR(AVERAGE(F46:G46)," ")</f>
        <v xml:space="preserve"> </v>
      </c>
      <c r="M46" s="128" t="str">
        <f t="shared" ref="M46:M61" si="19">IFERROR(AVERAGE(H46:J46)," ")</f>
        <v xml:space="preserve"> </v>
      </c>
      <c r="N46" s="129" t="str">
        <f t="shared" ref="N46:N61" si="20">IFERROR(AVERAGE(L46:M46)," ")</f>
        <v xml:space="preserve"> </v>
      </c>
      <c r="O46" s="117"/>
      <c r="P46" s="396" t="s">
        <v>93</v>
      </c>
      <c r="Q46" s="383"/>
      <c r="R46" s="384"/>
      <c r="S46" s="117"/>
      <c r="T46" s="117"/>
      <c r="U46" s="117"/>
      <c r="V46" s="117"/>
      <c r="W46" s="117"/>
      <c r="X46" s="1"/>
      <c r="Y46" s="1"/>
      <c r="Z46" s="1"/>
      <c r="AA46" s="1"/>
      <c r="AB46" s="1"/>
      <c r="AC46" s="1"/>
      <c r="AD46" s="6"/>
    </row>
    <row r="47" spans="1:30" ht="24" customHeight="1">
      <c r="A47" s="108"/>
      <c r="B47" s="121">
        <v>34</v>
      </c>
      <c r="C47" s="330"/>
      <c r="D47" s="331"/>
      <c r="E47" s="193"/>
      <c r="F47" s="189"/>
      <c r="G47" s="189"/>
      <c r="H47" s="189"/>
      <c r="I47" s="189"/>
      <c r="J47" s="190"/>
      <c r="K47" s="117"/>
      <c r="L47" s="127" t="str">
        <f t="shared" si="18"/>
        <v xml:space="preserve"> </v>
      </c>
      <c r="M47" s="128" t="str">
        <f t="shared" si="19"/>
        <v xml:space="preserve"> </v>
      </c>
      <c r="N47" s="129" t="str">
        <f t="shared" si="20"/>
        <v xml:space="preserve"> </v>
      </c>
      <c r="O47" s="117"/>
      <c r="P47" s="402" t="s">
        <v>16</v>
      </c>
      <c r="Q47" s="404" t="s">
        <v>94</v>
      </c>
      <c r="R47" s="405"/>
      <c r="S47" s="117"/>
      <c r="T47" s="117"/>
      <c r="U47" s="117"/>
      <c r="V47" s="117"/>
      <c r="W47" s="117"/>
      <c r="X47" s="1"/>
      <c r="Y47" s="1"/>
      <c r="Z47" s="1"/>
      <c r="AA47" s="1"/>
      <c r="AB47" s="1"/>
      <c r="AC47" s="1"/>
      <c r="AD47" s="6"/>
    </row>
    <row r="48" spans="1:30" ht="24" customHeight="1">
      <c r="A48" s="108"/>
      <c r="B48" s="132">
        <v>35</v>
      </c>
      <c r="C48" s="323"/>
      <c r="D48" s="338"/>
      <c r="E48" s="188"/>
      <c r="F48" s="189"/>
      <c r="G48" s="189"/>
      <c r="H48" s="189"/>
      <c r="I48" s="189"/>
      <c r="J48" s="190"/>
      <c r="K48" s="117"/>
      <c r="L48" s="127" t="str">
        <f t="shared" si="18"/>
        <v xml:space="preserve"> </v>
      </c>
      <c r="M48" s="128" t="str">
        <f t="shared" si="19"/>
        <v xml:space="preserve"> </v>
      </c>
      <c r="N48" s="129" t="str">
        <f t="shared" si="20"/>
        <v xml:space="preserve"> </v>
      </c>
      <c r="O48" s="117"/>
      <c r="P48" s="403"/>
      <c r="Q48" s="406"/>
      <c r="R48" s="407"/>
      <c r="S48" s="117"/>
      <c r="T48" s="117"/>
      <c r="U48" s="117"/>
      <c r="V48" s="117"/>
      <c r="W48" s="117"/>
      <c r="X48" s="1"/>
      <c r="Y48" s="1"/>
      <c r="Z48" s="1"/>
      <c r="AA48" s="1"/>
      <c r="AB48" s="1"/>
      <c r="AC48" s="1"/>
      <c r="AD48" s="6"/>
    </row>
    <row r="49" spans="1:30" ht="24" customHeight="1">
      <c r="A49" s="108"/>
      <c r="B49" s="121">
        <v>36</v>
      </c>
      <c r="C49" s="330"/>
      <c r="D49" s="331"/>
      <c r="E49" s="193"/>
      <c r="F49" s="189"/>
      <c r="G49" s="189"/>
      <c r="H49" s="189"/>
      <c r="I49" s="189"/>
      <c r="J49" s="190"/>
      <c r="K49" s="117"/>
      <c r="L49" s="127" t="str">
        <f t="shared" si="18"/>
        <v xml:space="preserve"> </v>
      </c>
      <c r="M49" s="128" t="str">
        <f t="shared" si="19"/>
        <v xml:space="preserve"> </v>
      </c>
      <c r="N49" s="129" t="str">
        <f t="shared" si="20"/>
        <v xml:space="preserve"> </v>
      </c>
      <c r="O49" s="117"/>
      <c r="P49" s="339" t="s">
        <v>22</v>
      </c>
      <c r="Q49" s="439">
        <f>COUNTIFS($N$14:$N$61,"&gt;=0",$N$14:$N$61,"&lt;0,99")</f>
        <v>2</v>
      </c>
      <c r="R49" s="415"/>
      <c r="S49" s="117"/>
      <c r="T49" s="117"/>
      <c r="U49" s="117"/>
      <c r="V49" s="117"/>
      <c r="W49" s="117"/>
      <c r="X49" s="1"/>
      <c r="Y49" s="1"/>
      <c r="Z49" s="1"/>
      <c r="AA49" s="1"/>
      <c r="AB49" s="1"/>
      <c r="AC49" s="1"/>
      <c r="AD49" s="6"/>
    </row>
    <row r="50" spans="1:30" ht="24" customHeight="1">
      <c r="A50" s="108"/>
      <c r="B50" s="132">
        <v>37</v>
      </c>
      <c r="C50" s="195"/>
      <c r="D50" s="196"/>
      <c r="E50" s="188"/>
      <c r="F50" s="188"/>
      <c r="G50" s="188"/>
      <c r="H50" s="188"/>
      <c r="I50" s="188"/>
      <c r="J50" s="197"/>
      <c r="K50" s="117"/>
      <c r="L50" s="127" t="str">
        <f t="shared" si="18"/>
        <v xml:space="preserve"> </v>
      </c>
      <c r="M50" s="128" t="str">
        <f t="shared" si="19"/>
        <v xml:space="preserve"> </v>
      </c>
      <c r="N50" s="129" t="str">
        <f t="shared" si="20"/>
        <v xml:space="preserve"> </v>
      </c>
      <c r="O50" s="117"/>
      <c r="P50" s="198" t="s">
        <v>23</v>
      </c>
      <c r="Q50" s="409">
        <f>COUNTIFS($N$14:$N$61,"&gt;=1",$N$14:$N$61,"&lt;1,99")</f>
        <v>18</v>
      </c>
      <c r="R50" s="381"/>
      <c r="S50" s="117"/>
      <c r="T50" s="117"/>
      <c r="U50" s="117"/>
      <c r="V50" s="117"/>
      <c r="W50" s="117"/>
      <c r="X50" s="1"/>
      <c r="Y50" s="1"/>
      <c r="Z50" s="1"/>
      <c r="AA50" s="1"/>
      <c r="AB50" s="1"/>
      <c r="AC50" s="1"/>
      <c r="AD50" s="6"/>
    </row>
    <row r="51" spans="1:30" ht="24" customHeight="1">
      <c r="A51" s="108"/>
      <c r="B51" s="121">
        <v>38</v>
      </c>
      <c r="C51" s="199"/>
      <c r="D51" s="200"/>
      <c r="E51" s="193"/>
      <c r="F51" s="188"/>
      <c r="G51" s="188"/>
      <c r="H51" s="188"/>
      <c r="I51" s="188"/>
      <c r="J51" s="197"/>
      <c r="K51" s="117"/>
      <c r="L51" s="127" t="str">
        <f t="shared" si="18"/>
        <v xml:space="preserve"> </v>
      </c>
      <c r="M51" s="128" t="str">
        <f t="shared" si="19"/>
        <v xml:space="preserve"> </v>
      </c>
      <c r="N51" s="129" t="str">
        <f t="shared" si="20"/>
        <v xml:space="preserve"> </v>
      </c>
      <c r="O51" s="117"/>
      <c r="P51" s="201" t="s">
        <v>24</v>
      </c>
      <c r="Q51" s="410">
        <f>COUNTIFS($N$14:$N$61,"&gt;=2",$N$14:$N$61,"&lt;2,99")</f>
        <v>7</v>
      </c>
      <c r="R51" s="381"/>
      <c r="S51" s="117"/>
      <c r="T51" s="117"/>
      <c r="U51" s="117"/>
      <c r="V51" s="117"/>
      <c r="W51" s="117"/>
      <c r="X51" s="1"/>
      <c r="Y51" s="1"/>
      <c r="Z51" s="1"/>
      <c r="AA51" s="1"/>
      <c r="AB51" s="1"/>
      <c r="AC51" s="1"/>
      <c r="AD51" s="6"/>
    </row>
    <row r="52" spans="1:30" ht="24" customHeight="1">
      <c r="A52" s="108"/>
      <c r="B52" s="132">
        <v>39</v>
      </c>
      <c r="C52" s="195"/>
      <c r="D52" s="196"/>
      <c r="E52" s="189"/>
      <c r="F52" s="188"/>
      <c r="G52" s="188"/>
      <c r="H52" s="188"/>
      <c r="I52" s="188"/>
      <c r="J52" s="197"/>
      <c r="K52" s="117"/>
      <c r="L52" s="127" t="str">
        <f t="shared" si="18"/>
        <v xml:space="preserve"> </v>
      </c>
      <c r="M52" s="128" t="str">
        <f t="shared" si="19"/>
        <v xml:space="preserve"> </v>
      </c>
      <c r="N52" s="129" t="str">
        <f t="shared" si="20"/>
        <v xml:space="preserve"> </v>
      </c>
      <c r="O52" s="117"/>
      <c r="P52" s="202" t="s">
        <v>25</v>
      </c>
      <c r="Q52" s="411">
        <f>COUNTIF($N$14:$N$61,"3")</f>
        <v>0</v>
      </c>
      <c r="R52" s="381"/>
      <c r="S52" s="117"/>
      <c r="T52" s="117"/>
      <c r="U52" s="117"/>
      <c r="V52" s="117"/>
      <c r="W52" s="117"/>
      <c r="X52" s="1"/>
      <c r="Y52" s="1"/>
      <c r="Z52" s="1"/>
      <c r="AA52" s="1"/>
      <c r="AB52" s="1"/>
      <c r="AC52" s="1"/>
      <c r="AD52" s="6"/>
    </row>
    <row r="53" spans="1:30" ht="24" customHeight="1">
      <c r="A53" s="108"/>
      <c r="B53" s="121">
        <v>40</v>
      </c>
      <c r="C53" s="199"/>
      <c r="D53" s="200"/>
      <c r="E53" s="193"/>
      <c r="F53" s="188"/>
      <c r="G53" s="188"/>
      <c r="H53" s="188"/>
      <c r="I53" s="188"/>
      <c r="J53" s="197"/>
      <c r="K53" s="117"/>
      <c r="L53" s="127" t="str">
        <f t="shared" si="18"/>
        <v xml:space="preserve"> </v>
      </c>
      <c r="M53" s="128" t="str">
        <f t="shared" si="19"/>
        <v xml:space="preserve"> </v>
      </c>
      <c r="N53" s="129" t="str">
        <f t="shared" si="20"/>
        <v xml:space="preserve"> </v>
      </c>
      <c r="O53" s="117"/>
      <c r="P53" s="145" t="s">
        <v>26</v>
      </c>
      <c r="Q53" s="412">
        <f>SUM(Q49:R52)</f>
        <v>27</v>
      </c>
      <c r="R53" s="401"/>
      <c r="S53" s="117"/>
      <c r="T53" s="117"/>
      <c r="U53" s="117"/>
      <c r="V53" s="117"/>
      <c r="W53" s="117"/>
      <c r="X53" s="1"/>
      <c r="Y53" s="1"/>
      <c r="Z53" s="1"/>
      <c r="AA53" s="1"/>
      <c r="AB53" s="1"/>
      <c r="AC53" s="1"/>
      <c r="AD53" s="6"/>
    </row>
    <row r="54" spans="1:30" ht="24" customHeight="1">
      <c r="A54" s="108"/>
      <c r="B54" s="132">
        <v>41</v>
      </c>
      <c r="C54" s="195"/>
      <c r="D54" s="196"/>
      <c r="E54" s="188"/>
      <c r="F54" s="188"/>
      <c r="G54" s="188"/>
      <c r="H54" s="188"/>
      <c r="I54" s="188"/>
      <c r="J54" s="197"/>
      <c r="K54" s="117"/>
      <c r="L54" s="127" t="str">
        <f t="shared" si="18"/>
        <v xml:space="preserve"> </v>
      </c>
      <c r="M54" s="128" t="str">
        <f t="shared" si="19"/>
        <v xml:space="preserve"> </v>
      </c>
      <c r="N54" s="129" t="str">
        <f t="shared" si="20"/>
        <v xml:space="preserve"> </v>
      </c>
      <c r="O54" s="117"/>
      <c r="P54" s="396" t="s">
        <v>95</v>
      </c>
      <c r="Q54" s="383"/>
      <c r="R54" s="384"/>
      <c r="S54" s="117"/>
      <c r="T54" s="117"/>
      <c r="U54" s="117"/>
      <c r="V54" s="117"/>
      <c r="W54" s="117"/>
      <c r="X54" s="1"/>
      <c r="Y54" s="1"/>
      <c r="Z54" s="1"/>
      <c r="AA54" s="1"/>
      <c r="AB54" s="1"/>
      <c r="AC54" s="1"/>
      <c r="AD54" s="6"/>
    </row>
    <row r="55" spans="1:30" ht="24" customHeight="1">
      <c r="A55" s="108"/>
      <c r="B55" s="121">
        <v>42</v>
      </c>
      <c r="C55" s="199"/>
      <c r="D55" s="200"/>
      <c r="E55" s="193"/>
      <c r="F55" s="188"/>
      <c r="G55" s="188"/>
      <c r="H55" s="188"/>
      <c r="I55" s="188"/>
      <c r="J55" s="197"/>
      <c r="K55" s="117"/>
      <c r="L55" s="127" t="str">
        <f t="shared" si="18"/>
        <v xml:space="preserve"> </v>
      </c>
      <c r="M55" s="128" t="str">
        <f t="shared" si="19"/>
        <v xml:space="preserve"> </v>
      </c>
      <c r="N55" s="129" t="str">
        <f t="shared" si="20"/>
        <v xml:space="preserve"> </v>
      </c>
      <c r="O55" s="117"/>
      <c r="P55" s="402" t="s">
        <v>16</v>
      </c>
      <c r="Q55" s="404" t="s">
        <v>96</v>
      </c>
      <c r="R55" s="405"/>
      <c r="S55" s="117"/>
      <c r="T55" s="117"/>
      <c r="U55" s="117"/>
      <c r="V55" s="117"/>
      <c r="W55" s="117"/>
      <c r="X55" s="1"/>
      <c r="Y55" s="1"/>
      <c r="Z55" s="1"/>
      <c r="AA55" s="1"/>
      <c r="AB55" s="1"/>
      <c r="AC55" s="1"/>
      <c r="AD55" s="6"/>
    </row>
    <row r="56" spans="1:30" ht="24" customHeight="1">
      <c r="A56" s="108"/>
      <c r="B56" s="132">
        <v>43</v>
      </c>
      <c r="C56" s="195"/>
      <c r="D56" s="196"/>
      <c r="E56" s="188"/>
      <c r="F56" s="188"/>
      <c r="G56" s="188"/>
      <c r="H56" s="188"/>
      <c r="I56" s="188"/>
      <c r="J56" s="197"/>
      <c r="K56" s="117"/>
      <c r="L56" s="127" t="str">
        <f t="shared" si="18"/>
        <v xml:space="preserve"> </v>
      </c>
      <c r="M56" s="128" t="str">
        <f t="shared" si="19"/>
        <v xml:space="preserve"> </v>
      </c>
      <c r="N56" s="129" t="str">
        <f t="shared" si="20"/>
        <v xml:space="preserve"> </v>
      </c>
      <c r="O56" s="117"/>
      <c r="P56" s="403"/>
      <c r="Q56" s="406"/>
      <c r="R56" s="407"/>
      <c r="S56" s="117"/>
      <c r="T56" s="117"/>
      <c r="U56" s="117"/>
      <c r="V56" s="117"/>
      <c r="W56" s="117"/>
      <c r="X56" s="1"/>
      <c r="Y56" s="1"/>
      <c r="Z56" s="1"/>
      <c r="AA56" s="1"/>
      <c r="AB56" s="1"/>
      <c r="AC56" s="1"/>
      <c r="AD56" s="6"/>
    </row>
    <row r="57" spans="1:30" ht="24" customHeight="1">
      <c r="A57" s="108"/>
      <c r="B57" s="121">
        <v>44</v>
      </c>
      <c r="C57" s="203"/>
      <c r="D57" s="204"/>
      <c r="E57" s="205"/>
      <c r="F57" s="189"/>
      <c r="G57" s="189"/>
      <c r="H57" s="189"/>
      <c r="I57" s="189"/>
      <c r="J57" s="190"/>
      <c r="K57" s="117"/>
      <c r="L57" s="127" t="str">
        <f t="shared" si="18"/>
        <v xml:space="preserve"> </v>
      </c>
      <c r="M57" s="128" t="str">
        <f t="shared" si="19"/>
        <v xml:space="preserve"> </v>
      </c>
      <c r="N57" s="129" t="str">
        <f t="shared" si="20"/>
        <v xml:space="preserve"> </v>
      </c>
      <c r="O57" s="117"/>
      <c r="P57" s="206" t="s">
        <v>33</v>
      </c>
      <c r="Q57" s="414">
        <f t="shared" ref="Q57:Q60" si="21">(Q49*100/$Q$53)/100</f>
        <v>7.407407407407407E-2</v>
      </c>
      <c r="R57" s="415"/>
      <c r="S57" s="117"/>
      <c r="T57" s="117"/>
      <c r="U57" s="117"/>
      <c r="V57" s="117"/>
      <c r="W57" s="117"/>
      <c r="X57" s="1"/>
      <c r="Y57" s="1"/>
      <c r="Z57" s="1"/>
      <c r="AA57" s="1"/>
      <c r="AB57" s="1"/>
      <c r="AC57" s="1"/>
      <c r="AD57" s="6"/>
    </row>
    <row r="58" spans="1:30" ht="24" customHeight="1">
      <c r="A58" s="108"/>
      <c r="B58" s="132">
        <v>45</v>
      </c>
      <c r="C58" s="207"/>
      <c r="D58" s="208"/>
      <c r="E58" s="189"/>
      <c r="F58" s="189"/>
      <c r="G58" s="189"/>
      <c r="H58" s="189"/>
      <c r="I58" s="189"/>
      <c r="J58" s="190"/>
      <c r="K58" s="117"/>
      <c r="L58" s="127" t="str">
        <f t="shared" si="18"/>
        <v xml:space="preserve"> </v>
      </c>
      <c r="M58" s="128" t="str">
        <f t="shared" si="19"/>
        <v xml:space="preserve"> </v>
      </c>
      <c r="N58" s="129" t="str">
        <f t="shared" si="20"/>
        <v xml:space="preserve"> </v>
      </c>
      <c r="O58" s="117"/>
      <c r="P58" s="130" t="s">
        <v>34</v>
      </c>
      <c r="Q58" s="416">
        <f t="shared" si="21"/>
        <v>0.66666666666666674</v>
      </c>
      <c r="R58" s="381"/>
      <c r="S58" s="117"/>
      <c r="T58" s="117"/>
      <c r="U58" s="117"/>
      <c r="V58" s="117"/>
      <c r="W58" s="117"/>
      <c r="X58" s="1"/>
      <c r="Y58" s="1"/>
      <c r="Z58" s="1"/>
      <c r="AA58" s="1"/>
      <c r="AB58" s="1"/>
      <c r="AC58" s="1"/>
      <c r="AD58" s="6"/>
    </row>
    <row r="59" spans="1:30" ht="24" customHeight="1">
      <c r="A59" s="108"/>
      <c r="B59" s="121">
        <v>46</v>
      </c>
      <c r="C59" s="203"/>
      <c r="D59" s="204"/>
      <c r="E59" s="205"/>
      <c r="F59" s="189"/>
      <c r="G59" s="189"/>
      <c r="H59" s="189"/>
      <c r="I59" s="189"/>
      <c r="J59" s="190"/>
      <c r="K59" s="117"/>
      <c r="L59" s="127" t="str">
        <f t="shared" si="18"/>
        <v xml:space="preserve"> </v>
      </c>
      <c r="M59" s="128" t="str">
        <f t="shared" si="19"/>
        <v xml:space="preserve"> </v>
      </c>
      <c r="N59" s="129" t="str">
        <f t="shared" si="20"/>
        <v xml:space="preserve"> </v>
      </c>
      <c r="O59" s="1"/>
      <c r="P59" s="185" t="s">
        <v>35</v>
      </c>
      <c r="Q59" s="398">
        <f t="shared" si="21"/>
        <v>0.2592592592592593</v>
      </c>
      <c r="R59" s="381"/>
      <c r="S59" s="79"/>
      <c r="T59" s="79"/>
      <c r="U59" s="79"/>
      <c r="V59" s="79"/>
      <c r="W59" s="79"/>
      <c r="X59" s="1"/>
      <c r="Y59" s="1"/>
      <c r="Z59" s="1"/>
      <c r="AA59" s="1"/>
      <c r="AB59" s="1"/>
      <c r="AC59" s="1"/>
      <c r="AD59" s="6"/>
    </row>
    <row r="60" spans="1:30" ht="24" customHeight="1">
      <c r="A60" s="108"/>
      <c r="B60" s="209">
        <v>47</v>
      </c>
      <c r="C60" s="207"/>
      <c r="D60" s="208"/>
      <c r="E60" s="189"/>
      <c r="F60" s="189"/>
      <c r="G60" s="189"/>
      <c r="H60" s="189"/>
      <c r="I60" s="189"/>
      <c r="J60" s="190"/>
      <c r="K60" s="117"/>
      <c r="L60" s="127" t="str">
        <f t="shared" si="18"/>
        <v xml:space="preserve"> </v>
      </c>
      <c r="M60" s="128" t="str">
        <f t="shared" si="19"/>
        <v xml:space="preserve"> </v>
      </c>
      <c r="N60" s="129" t="str">
        <f t="shared" si="20"/>
        <v xml:space="preserve"> </v>
      </c>
      <c r="O60" s="1"/>
      <c r="P60" s="140" t="s">
        <v>36</v>
      </c>
      <c r="Q60" s="399">
        <f t="shared" si="21"/>
        <v>0</v>
      </c>
      <c r="R60" s="381"/>
      <c r="S60" s="79"/>
      <c r="T60" s="79"/>
      <c r="U60" s="79"/>
      <c r="V60" s="79"/>
      <c r="W60" s="79"/>
      <c r="X60" s="1"/>
      <c r="Y60" s="1"/>
      <c r="Z60" s="1"/>
      <c r="AA60" s="1"/>
      <c r="AB60" s="1"/>
      <c r="AC60" s="1"/>
      <c r="AD60" s="6"/>
    </row>
    <row r="61" spans="1:30" ht="24" customHeight="1">
      <c r="A61" s="108"/>
      <c r="B61" s="210">
        <v>48</v>
      </c>
      <c r="C61" s="211"/>
      <c r="D61" s="212"/>
      <c r="E61" s="213"/>
      <c r="F61" s="214"/>
      <c r="G61" s="214"/>
      <c r="H61" s="214"/>
      <c r="I61" s="214"/>
      <c r="J61" s="215"/>
      <c r="K61" s="117"/>
      <c r="L61" s="216" t="str">
        <f t="shared" si="18"/>
        <v xml:space="preserve"> </v>
      </c>
      <c r="M61" s="217" t="str">
        <f t="shared" si="19"/>
        <v xml:space="preserve"> </v>
      </c>
      <c r="N61" s="218" t="str">
        <f t="shared" si="20"/>
        <v xml:space="preserve"> </v>
      </c>
      <c r="O61" s="1"/>
      <c r="P61" s="145" t="s">
        <v>26</v>
      </c>
      <c r="Q61" s="400">
        <f>SUM(Q57:R60)</f>
        <v>1</v>
      </c>
      <c r="R61" s="401"/>
      <c r="S61" s="79"/>
      <c r="T61" s="79"/>
      <c r="U61" s="79"/>
      <c r="V61" s="79"/>
      <c r="W61" s="79"/>
      <c r="X61" s="1"/>
      <c r="Y61" s="1"/>
      <c r="Z61" s="1"/>
      <c r="AA61" s="1"/>
      <c r="AB61" s="1"/>
      <c r="AC61" s="1"/>
      <c r="AD61" s="6"/>
    </row>
    <row r="62" spans="1:30" ht="31.5" customHeight="1">
      <c r="A62" s="219"/>
      <c r="B62" s="68"/>
      <c r="S62" s="73"/>
      <c r="T62" s="73"/>
      <c r="U62" s="73"/>
      <c r="V62" s="73"/>
      <c r="W62" s="73"/>
      <c r="AD62" s="75"/>
    </row>
    <row r="63" spans="1:30" ht="32.25" customHeight="1">
      <c r="A63" s="42"/>
      <c r="B63" s="393" t="s">
        <v>60</v>
      </c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4"/>
      <c r="P63" s="393" t="s">
        <v>97</v>
      </c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4"/>
    </row>
    <row r="64" spans="1:30" ht="34.5" customHeight="1">
      <c r="A64" s="219"/>
      <c r="B64" s="68"/>
      <c r="O64" s="219"/>
      <c r="P64" s="73"/>
      <c r="Q64" s="73"/>
      <c r="R64" s="73"/>
      <c r="S64" s="73"/>
      <c r="T64" s="73"/>
      <c r="U64" s="73"/>
      <c r="V64" s="73"/>
      <c r="W64" s="73"/>
      <c r="AD64" s="75"/>
    </row>
    <row r="65" spans="1:30" ht="15.75" customHeight="1">
      <c r="A65" s="219"/>
      <c r="B65" s="68"/>
      <c r="L65" s="404" t="s">
        <v>98</v>
      </c>
      <c r="M65" s="405"/>
      <c r="N65" s="402" t="s">
        <v>61</v>
      </c>
      <c r="O65" s="219"/>
      <c r="P65" s="396" t="s">
        <v>53</v>
      </c>
      <c r="Q65" s="383"/>
      <c r="R65" s="383"/>
      <c r="S65" s="383"/>
      <c r="T65" s="383"/>
      <c r="U65" s="384"/>
      <c r="V65" s="73"/>
      <c r="W65" s="73"/>
      <c r="AD65" s="75"/>
    </row>
    <row r="66" spans="1:30" ht="15.75" customHeight="1">
      <c r="A66" s="219"/>
      <c r="B66" s="68"/>
      <c r="L66" s="406"/>
      <c r="M66" s="407"/>
      <c r="N66" s="425"/>
      <c r="O66" s="219"/>
      <c r="P66" s="397" t="s">
        <v>99</v>
      </c>
      <c r="Q66" s="383"/>
      <c r="R66" s="383"/>
      <c r="S66" s="383"/>
      <c r="T66" s="383"/>
      <c r="U66" s="384"/>
      <c r="V66" s="73"/>
      <c r="W66" s="73"/>
      <c r="AD66" s="75"/>
    </row>
    <row r="67" spans="1:30" ht="37" customHeight="1">
      <c r="A67" s="220"/>
      <c r="B67" s="221" t="s">
        <v>57</v>
      </c>
      <c r="C67" s="351" t="s">
        <v>58</v>
      </c>
      <c r="D67" s="351" t="s">
        <v>59</v>
      </c>
      <c r="E67" s="351" t="s">
        <v>60</v>
      </c>
      <c r="G67" s="106" t="s">
        <v>17</v>
      </c>
      <c r="H67" s="91" t="s">
        <v>18</v>
      </c>
      <c r="I67" s="92" t="s">
        <v>19</v>
      </c>
      <c r="J67" s="92" t="s">
        <v>20</v>
      </c>
      <c r="K67" s="93" t="s">
        <v>21</v>
      </c>
      <c r="L67" s="102" t="s">
        <v>54</v>
      </c>
      <c r="M67" s="222" t="s">
        <v>55</v>
      </c>
      <c r="N67" s="440"/>
      <c r="O67" s="219"/>
      <c r="P67" s="105" t="s">
        <v>16</v>
      </c>
      <c r="Q67" s="97" t="s">
        <v>17</v>
      </c>
      <c r="R67" s="223" t="s">
        <v>18</v>
      </c>
      <c r="S67" s="224" t="s">
        <v>19</v>
      </c>
      <c r="T67" s="224" t="s">
        <v>20</v>
      </c>
      <c r="U67" s="100" t="s">
        <v>21</v>
      </c>
      <c r="V67" s="73"/>
      <c r="W67" s="73"/>
      <c r="AD67" s="75"/>
    </row>
    <row r="68" spans="1:30" ht="25.5" customHeight="1">
      <c r="A68" s="44"/>
      <c r="B68" s="225">
        <v>1</v>
      </c>
      <c r="C68" s="353">
        <v>1012920293</v>
      </c>
      <c r="D68" s="353" t="s">
        <v>140</v>
      </c>
      <c r="E68" s="353" t="s">
        <v>108</v>
      </c>
      <c r="G68" s="143">
        <f>VLOOKUP($C68,$C$14:$N$40,4,FALSE)</f>
        <v>1</v>
      </c>
      <c r="H68" s="143">
        <f>VLOOKUP($C68,$C$14:$N$40,5,FALSE)</f>
        <v>2</v>
      </c>
      <c r="I68" s="143">
        <f>VLOOKUP($C68,$C$14:$N$40,6,FALSE)</f>
        <v>2</v>
      </c>
      <c r="J68" s="143">
        <f>VLOOKUP($C68,$C$14:$N$40,7,FALSE)</f>
        <v>0</v>
      </c>
      <c r="K68" s="143">
        <f>VLOOKUP($C68,$C$14:$N$40,8,FALSE)</f>
        <v>3</v>
      </c>
      <c r="L68" s="143">
        <f>VLOOKUP($C68,$C$14:$N$40,9,FALSE)</f>
        <v>0</v>
      </c>
      <c r="M68" s="143">
        <f>VLOOKUP($C68,$C$14:$N$40,10,FALSE)</f>
        <v>1.5</v>
      </c>
      <c r="N68" s="143">
        <f>VLOOKUP($C68,$C$14:$N$40,11,FALSE)</f>
        <v>1.6666666666666667</v>
      </c>
      <c r="O68" s="43"/>
      <c r="P68" s="227" t="s">
        <v>22</v>
      </c>
      <c r="Q68" s="228">
        <f t="shared" ref="Q68:U68" si="22">COUNTIF(G$68:G$87,"0")</f>
        <v>0</v>
      </c>
      <c r="R68" s="229">
        <f t="shared" si="22"/>
        <v>0</v>
      </c>
      <c r="S68" s="229">
        <f t="shared" si="22"/>
        <v>0</v>
      </c>
      <c r="T68" s="229">
        <f t="shared" si="22"/>
        <v>1</v>
      </c>
      <c r="U68" s="230">
        <f t="shared" si="22"/>
        <v>1</v>
      </c>
      <c r="V68" s="79"/>
      <c r="W68" s="79"/>
      <c r="X68" s="1"/>
      <c r="Y68" s="1"/>
      <c r="Z68" s="1"/>
      <c r="AA68" s="1"/>
      <c r="AB68" s="1"/>
      <c r="AC68" s="1"/>
      <c r="AD68" s="6"/>
    </row>
    <row r="69" spans="1:30" ht="25.5" customHeight="1">
      <c r="A69" s="44"/>
      <c r="B69" s="231">
        <v>2</v>
      </c>
      <c r="C69" s="353">
        <v>1025541877</v>
      </c>
      <c r="D69" s="353" t="s">
        <v>152</v>
      </c>
      <c r="E69" s="353" t="s">
        <v>77</v>
      </c>
      <c r="G69" s="143">
        <f t="shared" ref="G69:G70" si="23">VLOOKUP($C69,$C$14:$N$40,4,FALSE)</f>
        <v>2</v>
      </c>
      <c r="H69" s="143">
        <f t="shared" ref="H69:H70" si="24">VLOOKUP($C69,$C$14:$N$40,5,FALSE)</f>
        <v>1</v>
      </c>
      <c r="I69" s="143">
        <f t="shared" ref="I69:I70" si="25">VLOOKUP($C69,$C$14:$N$40,6,FALSE)</f>
        <v>1</v>
      </c>
      <c r="J69" s="143">
        <f t="shared" ref="J69:J70" si="26">VLOOKUP($C69,$C$14:$N$40,7,FALSE)</f>
        <v>1</v>
      </c>
      <c r="K69" s="143">
        <f t="shared" ref="K69:K70" si="27">VLOOKUP($C69,$C$14:$N$40,8,FALSE)</f>
        <v>0</v>
      </c>
      <c r="L69" s="143">
        <f t="shared" ref="L69:L70" si="28">VLOOKUP($C69,$C$14:$N$40,9,FALSE)</f>
        <v>0</v>
      </c>
      <c r="M69" s="143">
        <f t="shared" ref="M69:M70" si="29">VLOOKUP($C69,$C$14:$N$40,10,FALSE)</f>
        <v>1.5</v>
      </c>
      <c r="N69" s="143">
        <f t="shared" ref="N69:N70" si="30">VLOOKUP($C69,$C$14:$N$40,11,FALSE)</f>
        <v>0.66666666666666663</v>
      </c>
      <c r="O69" s="43"/>
      <c r="P69" s="232" t="s">
        <v>23</v>
      </c>
      <c r="Q69" s="233">
        <f t="shared" ref="Q69:U69" si="31">COUNTIF(G$68:G$87,"1")</f>
        <v>1</v>
      </c>
      <c r="R69" s="234">
        <f t="shared" si="31"/>
        <v>1</v>
      </c>
      <c r="S69" s="234">
        <f t="shared" si="31"/>
        <v>1</v>
      </c>
      <c r="T69" s="234">
        <f t="shared" si="31"/>
        <v>1</v>
      </c>
      <c r="U69" s="235">
        <f t="shared" si="31"/>
        <v>0</v>
      </c>
      <c r="V69" s="79"/>
      <c r="W69" s="79"/>
      <c r="X69" s="1"/>
      <c r="Y69" s="1"/>
      <c r="Z69" s="1"/>
      <c r="AA69" s="1"/>
      <c r="AB69" s="1"/>
      <c r="AC69" s="1"/>
      <c r="AD69" s="6"/>
    </row>
    <row r="70" spans="1:30" ht="25.5" customHeight="1">
      <c r="A70" s="44"/>
      <c r="B70" s="231">
        <v>3</v>
      </c>
      <c r="C70" s="353">
        <v>1141331887</v>
      </c>
      <c r="D70" s="353" t="s">
        <v>165</v>
      </c>
      <c r="E70" s="353" t="s">
        <v>67</v>
      </c>
      <c r="G70" s="143">
        <f t="shared" si="23"/>
        <v>3</v>
      </c>
      <c r="H70" s="143">
        <f t="shared" si="24"/>
        <v>3</v>
      </c>
      <c r="I70" s="143">
        <f t="shared" si="25"/>
        <v>3</v>
      </c>
      <c r="J70" s="143">
        <f t="shared" si="26"/>
        <v>3</v>
      </c>
      <c r="K70" s="143">
        <f t="shared" si="27"/>
        <v>2</v>
      </c>
      <c r="L70" s="143">
        <f t="shared" si="28"/>
        <v>0</v>
      </c>
      <c r="M70" s="143">
        <f t="shared" si="29"/>
        <v>3</v>
      </c>
      <c r="N70" s="143">
        <f t="shared" si="30"/>
        <v>2.6666666666666665</v>
      </c>
      <c r="O70" s="43"/>
      <c r="P70" s="243" t="s">
        <v>24</v>
      </c>
      <c r="Q70" s="244">
        <f t="shared" ref="Q70:U70" si="32">COUNTIF(G$68:G$87,"2")</f>
        <v>1</v>
      </c>
      <c r="R70" s="26">
        <f t="shared" si="32"/>
        <v>1</v>
      </c>
      <c r="S70" s="26">
        <f t="shared" si="32"/>
        <v>1</v>
      </c>
      <c r="T70" s="26">
        <f t="shared" si="32"/>
        <v>0</v>
      </c>
      <c r="U70" s="52">
        <f t="shared" si="32"/>
        <v>1</v>
      </c>
      <c r="V70" s="79"/>
      <c r="W70" s="79"/>
      <c r="X70" s="1"/>
      <c r="Y70" s="1"/>
      <c r="Z70" s="1"/>
      <c r="AA70" s="1"/>
      <c r="AB70" s="1"/>
      <c r="AC70" s="1"/>
      <c r="AD70" s="6"/>
    </row>
    <row r="71" spans="1:30" ht="25.5" customHeight="1">
      <c r="A71" s="44"/>
      <c r="B71" s="231">
        <v>4</v>
      </c>
      <c r="C71" s="245"/>
      <c r="D71" s="245"/>
      <c r="E71" s="246"/>
      <c r="F71" s="247"/>
      <c r="G71" s="247"/>
      <c r="H71" s="247"/>
      <c r="I71" s="247"/>
      <c r="J71" s="247"/>
      <c r="K71" s="247"/>
      <c r="L71" s="247"/>
      <c r="M71" s="247"/>
      <c r="N71" s="247"/>
      <c r="O71" s="43"/>
      <c r="P71" s="252" t="s">
        <v>25</v>
      </c>
      <c r="Q71" s="253">
        <f t="shared" ref="Q71:U71" si="33">COUNTIF(G$68:G$87,"3")</f>
        <v>1</v>
      </c>
      <c r="R71" s="28">
        <f t="shared" si="33"/>
        <v>1</v>
      </c>
      <c r="S71" s="28">
        <f t="shared" si="33"/>
        <v>1</v>
      </c>
      <c r="T71" s="28">
        <f t="shared" si="33"/>
        <v>1</v>
      </c>
      <c r="U71" s="53">
        <f t="shared" si="33"/>
        <v>1</v>
      </c>
      <c r="V71" s="79"/>
      <c r="W71" s="79"/>
      <c r="X71" s="1"/>
      <c r="Y71" s="1"/>
      <c r="Z71" s="1"/>
      <c r="AA71" s="1"/>
      <c r="AB71" s="1"/>
      <c r="AC71" s="1"/>
      <c r="AD71" s="6"/>
    </row>
    <row r="72" spans="1:30" ht="25.5" customHeight="1">
      <c r="A72" s="44"/>
      <c r="B72" s="231">
        <v>5</v>
      </c>
      <c r="C72" s="236"/>
      <c r="D72" s="236"/>
      <c r="E72" s="237"/>
      <c r="F72" s="7"/>
      <c r="G72" s="143"/>
      <c r="H72" s="143"/>
      <c r="I72" s="143"/>
      <c r="J72" s="143"/>
      <c r="K72" s="143"/>
      <c r="L72" s="143"/>
      <c r="M72" s="143"/>
      <c r="N72" s="143"/>
      <c r="O72" s="43"/>
      <c r="P72" s="254" t="s">
        <v>26</v>
      </c>
      <c r="Q72" s="255">
        <f t="shared" ref="Q72:U72" si="34">SUM(Q68:Q71)</f>
        <v>3</v>
      </c>
      <c r="R72" s="47">
        <f t="shared" si="34"/>
        <v>3</v>
      </c>
      <c r="S72" s="47">
        <f t="shared" si="34"/>
        <v>3</v>
      </c>
      <c r="T72" s="47">
        <f t="shared" si="34"/>
        <v>3</v>
      </c>
      <c r="U72" s="48">
        <f t="shared" si="34"/>
        <v>3</v>
      </c>
      <c r="V72" s="79"/>
      <c r="W72" s="79"/>
      <c r="X72" s="1"/>
      <c r="Y72" s="1"/>
      <c r="Z72" s="1"/>
      <c r="AA72" s="1"/>
      <c r="AB72" s="1"/>
      <c r="AC72" s="1"/>
      <c r="AD72" s="6"/>
    </row>
    <row r="73" spans="1:30" ht="25.5" customHeight="1">
      <c r="A73" s="44"/>
      <c r="B73" s="231">
        <v>6</v>
      </c>
      <c r="C73" s="245"/>
      <c r="D73" s="245"/>
      <c r="E73" s="246"/>
      <c r="F73" s="247"/>
      <c r="G73" s="246" t="str">
        <f t="shared" ref="G73:G87" si="35">IFERROR(VLOOKUP($C73,$C$14:$K$61,4,"FALSE"),"")</f>
        <v/>
      </c>
      <c r="H73" s="246" t="str">
        <f t="shared" ref="H73:H87" si="36">IFERROR(VLOOKUP($C73,$C$14:$K$61,5,"FALSE"),"")</f>
        <v/>
      </c>
      <c r="I73" s="246" t="str">
        <f t="shared" ref="I73:I87" si="37">IFERROR(VLOOKUP($C73,$C$14:$K$61,6,"FALSE"),"")</f>
        <v/>
      </c>
      <c r="J73" s="246" t="str">
        <f t="shared" ref="J73:J87" si="38">IFERROR(VLOOKUP($C73,$C$14:$K$61,7,"FALSE"),"")</f>
        <v/>
      </c>
      <c r="K73" s="248" t="str">
        <f t="shared" ref="K73:K87" si="39">IFERROR(VLOOKUP($C73,$C$14:$K$61,8,"FALSE"),"")</f>
        <v/>
      </c>
      <c r="L73" s="249" t="str">
        <f t="shared" ref="L73:L87" si="40">IFERROR(VLOOKUP($C73,$C$14:$N$61,10,"FALSE"),"")</f>
        <v/>
      </c>
      <c r="M73" s="250" t="str">
        <f t="shared" ref="M73:M87" si="41">IFERROR(VLOOKUP($C73,$C$14:$N$61,11,"FALSE"),"")</f>
        <v/>
      </c>
      <c r="N73" s="251" t="str">
        <f t="shared" ref="N73:N87" si="42">IFERROR(VLOOKUP($C73,$C$14:$N$61,12,"FALSE"),"")</f>
        <v/>
      </c>
      <c r="O73" s="43"/>
      <c r="P73" s="148"/>
      <c r="Q73" s="79"/>
      <c r="R73" s="79"/>
      <c r="S73" s="79"/>
      <c r="T73" s="79"/>
      <c r="U73" s="256"/>
      <c r="V73" s="79"/>
      <c r="W73" s="79"/>
      <c r="X73" s="1"/>
      <c r="Y73" s="1"/>
      <c r="Z73" s="1"/>
      <c r="AA73" s="1"/>
      <c r="AB73" s="1"/>
      <c r="AC73" s="1"/>
      <c r="AD73" s="6"/>
    </row>
    <row r="74" spans="1:30" ht="25.5" customHeight="1">
      <c r="A74" s="44"/>
      <c r="B74" s="231">
        <v>7</v>
      </c>
      <c r="C74" s="236"/>
      <c r="D74" s="236"/>
      <c r="E74" s="237"/>
      <c r="F74" s="7"/>
      <c r="G74" s="238" t="str">
        <f t="shared" si="35"/>
        <v/>
      </c>
      <c r="H74" s="238" t="str">
        <f t="shared" si="36"/>
        <v/>
      </c>
      <c r="I74" s="238" t="str">
        <f t="shared" si="37"/>
        <v/>
      </c>
      <c r="J74" s="238" t="str">
        <f t="shared" si="38"/>
        <v/>
      </c>
      <c r="K74" s="239" t="str">
        <f t="shared" si="39"/>
        <v/>
      </c>
      <c r="L74" s="240" t="str">
        <f t="shared" si="40"/>
        <v/>
      </c>
      <c r="M74" s="241" t="str">
        <f t="shared" si="41"/>
        <v/>
      </c>
      <c r="N74" s="242" t="str">
        <f t="shared" si="42"/>
        <v/>
      </c>
      <c r="O74" s="43"/>
      <c r="P74" s="397" t="s">
        <v>70</v>
      </c>
      <c r="Q74" s="383"/>
      <c r="R74" s="383"/>
      <c r="S74" s="383"/>
      <c r="T74" s="383"/>
      <c r="U74" s="384"/>
      <c r="V74" s="79"/>
      <c r="W74" s="79"/>
      <c r="X74" s="1"/>
      <c r="Y74" s="1"/>
      <c r="Z74" s="1"/>
      <c r="AA74" s="1"/>
      <c r="AB74" s="1"/>
      <c r="AC74" s="1"/>
      <c r="AD74" s="6"/>
    </row>
    <row r="75" spans="1:30" ht="25.5" customHeight="1">
      <c r="A75" s="44"/>
      <c r="B75" s="231">
        <v>8</v>
      </c>
      <c r="C75" s="245"/>
      <c r="D75" s="245"/>
      <c r="E75" s="246"/>
      <c r="F75" s="247"/>
      <c r="G75" s="246" t="str">
        <f t="shared" si="35"/>
        <v/>
      </c>
      <c r="H75" s="246" t="str">
        <f t="shared" si="36"/>
        <v/>
      </c>
      <c r="I75" s="246" t="str">
        <f t="shared" si="37"/>
        <v/>
      </c>
      <c r="J75" s="246" t="str">
        <f t="shared" si="38"/>
        <v/>
      </c>
      <c r="K75" s="248" t="str">
        <f t="shared" si="39"/>
        <v/>
      </c>
      <c r="L75" s="249" t="str">
        <f t="shared" si="40"/>
        <v/>
      </c>
      <c r="M75" s="250" t="str">
        <f t="shared" si="41"/>
        <v/>
      </c>
      <c r="N75" s="251" t="str">
        <f t="shared" si="42"/>
        <v/>
      </c>
      <c r="O75" s="43"/>
      <c r="P75" s="426" t="s">
        <v>16</v>
      </c>
      <c r="Q75" s="427" t="s">
        <v>17</v>
      </c>
      <c r="R75" s="433" t="s">
        <v>18</v>
      </c>
      <c r="S75" s="429" t="s">
        <v>19</v>
      </c>
      <c r="T75" s="429" t="s">
        <v>20</v>
      </c>
      <c r="U75" s="431" t="s">
        <v>21</v>
      </c>
      <c r="V75" s="79"/>
      <c r="W75" s="79"/>
      <c r="X75" s="1"/>
      <c r="Y75" s="1"/>
      <c r="Z75" s="1"/>
      <c r="AA75" s="1"/>
      <c r="AB75" s="1"/>
      <c r="AC75" s="1"/>
      <c r="AD75" s="6"/>
    </row>
    <row r="76" spans="1:30" ht="25.5" customHeight="1">
      <c r="A76" s="44"/>
      <c r="B76" s="231">
        <v>9</v>
      </c>
      <c r="C76" s="236"/>
      <c r="D76" s="236"/>
      <c r="E76" s="237"/>
      <c r="F76" s="7"/>
      <c r="G76" s="238" t="str">
        <f t="shared" si="35"/>
        <v/>
      </c>
      <c r="H76" s="238" t="str">
        <f t="shared" si="36"/>
        <v/>
      </c>
      <c r="I76" s="238" t="str">
        <f t="shared" si="37"/>
        <v/>
      </c>
      <c r="J76" s="238" t="str">
        <f t="shared" si="38"/>
        <v/>
      </c>
      <c r="K76" s="239" t="str">
        <f t="shared" si="39"/>
        <v/>
      </c>
      <c r="L76" s="240" t="str">
        <f t="shared" si="40"/>
        <v/>
      </c>
      <c r="M76" s="241" t="str">
        <f t="shared" si="41"/>
        <v/>
      </c>
      <c r="N76" s="242" t="str">
        <f t="shared" si="42"/>
        <v/>
      </c>
      <c r="O76" s="43"/>
      <c r="P76" s="403"/>
      <c r="Q76" s="428"/>
      <c r="R76" s="434"/>
      <c r="S76" s="430"/>
      <c r="T76" s="430"/>
      <c r="U76" s="432"/>
      <c r="V76" s="79"/>
      <c r="W76" s="79"/>
      <c r="X76" s="1"/>
      <c r="Y76" s="1"/>
      <c r="Z76" s="1"/>
      <c r="AA76" s="1"/>
      <c r="AB76" s="1"/>
      <c r="AC76" s="1"/>
      <c r="AD76" s="6"/>
    </row>
    <row r="77" spans="1:30" ht="25.5" customHeight="1">
      <c r="A77" s="44"/>
      <c r="B77" s="231">
        <v>10</v>
      </c>
      <c r="C77" s="245"/>
      <c r="D77" s="245"/>
      <c r="E77" s="246"/>
      <c r="F77" s="247"/>
      <c r="G77" s="246" t="str">
        <f t="shared" si="35"/>
        <v/>
      </c>
      <c r="H77" s="246" t="str">
        <f t="shared" si="36"/>
        <v/>
      </c>
      <c r="I77" s="246" t="str">
        <f t="shared" si="37"/>
        <v/>
      </c>
      <c r="J77" s="246" t="str">
        <f t="shared" si="38"/>
        <v/>
      </c>
      <c r="K77" s="248" t="str">
        <f t="shared" si="39"/>
        <v/>
      </c>
      <c r="L77" s="249" t="str">
        <f t="shared" si="40"/>
        <v/>
      </c>
      <c r="M77" s="250" t="str">
        <f t="shared" si="41"/>
        <v/>
      </c>
      <c r="N77" s="251" t="str">
        <f t="shared" si="42"/>
        <v/>
      </c>
      <c r="O77" s="43"/>
      <c r="P77" s="154" t="s">
        <v>33</v>
      </c>
      <c r="Q77" s="155">
        <f t="shared" ref="Q77:U77" si="43">(Q68*100/Q72)/100</f>
        <v>0</v>
      </c>
      <c r="R77" s="156">
        <f t="shared" si="43"/>
        <v>0</v>
      </c>
      <c r="S77" s="156">
        <f t="shared" si="43"/>
        <v>0</v>
      </c>
      <c r="T77" s="156">
        <f t="shared" si="43"/>
        <v>0.33333333333333337</v>
      </c>
      <c r="U77" s="157">
        <f t="shared" si="43"/>
        <v>0.33333333333333337</v>
      </c>
      <c r="V77" s="1"/>
      <c r="W77" s="1"/>
      <c r="X77" s="1"/>
      <c r="Y77" s="1"/>
      <c r="Z77" s="1"/>
      <c r="AA77" s="1"/>
      <c r="AB77" s="1"/>
      <c r="AC77" s="1"/>
      <c r="AD77" s="6"/>
    </row>
    <row r="78" spans="1:30" ht="25.5" customHeight="1">
      <c r="A78" s="44"/>
      <c r="B78" s="231">
        <v>11</v>
      </c>
      <c r="C78" s="236"/>
      <c r="D78" s="236"/>
      <c r="E78" s="237"/>
      <c r="F78" s="257"/>
      <c r="G78" s="238" t="str">
        <f t="shared" si="35"/>
        <v/>
      </c>
      <c r="H78" s="238" t="str">
        <f t="shared" si="36"/>
        <v/>
      </c>
      <c r="I78" s="238" t="str">
        <f t="shared" si="37"/>
        <v/>
      </c>
      <c r="J78" s="238" t="str">
        <f t="shared" si="38"/>
        <v/>
      </c>
      <c r="K78" s="239" t="str">
        <f t="shared" si="39"/>
        <v/>
      </c>
      <c r="L78" s="240" t="str">
        <f t="shared" si="40"/>
        <v/>
      </c>
      <c r="M78" s="241" t="str">
        <f t="shared" si="41"/>
        <v/>
      </c>
      <c r="N78" s="242" t="str">
        <f t="shared" si="42"/>
        <v/>
      </c>
      <c r="O78" s="43"/>
      <c r="P78" s="130" t="s">
        <v>34</v>
      </c>
      <c r="Q78" s="158">
        <f t="shared" ref="Q78:U78" si="44">(Q69*100/Q72)/100</f>
        <v>0.33333333333333337</v>
      </c>
      <c r="R78" s="159">
        <f t="shared" si="44"/>
        <v>0.33333333333333337</v>
      </c>
      <c r="S78" s="159">
        <f t="shared" si="44"/>
        <v>0.33333333333333337</v>
      </c>
      <c r="T78" s="159">
        <f t="shared" si="44"/>
        <v>0.33333333333333337</v>
      </c>
      <c r="U78" s="160">
        <f t="shared" si="44"/>
        <v>0</v>
      </c>
      <c r="V78" s="1"/>
      <c r="W78" s="1"/>
      <c r="X78" s="1"/>
      <c r="Y78" s="1"/>
      <c r="Z78" s="1"/>
      <c r="AA78" s="1"/>
      <c r="AB78" s="1"/>
      <c r="AC78" s="1"/>
      <c r="AD78" s="6"/>
    </row>
    <row r="79" spans="1:30" ht="25.5" customHeight="1">
      <c r="A79" s="44"/>
      <c r="B79" s="231">
        <v>12</v>
      </c>
      <c r="C79" s="245"/>
      <c r="D79" s="245"/>
      <c r="E79" s="246"/>
      <c r="F79" s="247"/>
      <c r="G79" s="246" t="str">
        <f t="shared" si="35"/>
        <v/>
      </c>
      <c r="H79" s="246" t="str">
        <f t="shared" si="36"/>
        <v/>
      </c>
      <c r="I79" s="246" t="str">
        <f t="shared" si="37"/>
        <v/>
      </c>
      <c r="J79" s="246" t="str">
        <f t="shared" si="38"/>
        <v/>
      </c>
      <c r="K79" s="248" t="str">
        <f t="shared" si="39"/>
        <v/>
      </c>
      <c r="L79" s="249" t="str">
        <f t="shared" si="40"/>
        <v/>
      </c>
      <c r="M79" s="250" t="str">
        <f t="shared" si="41"/>
        <v/>
      </c>
      <c r="N79" s="251" t="str">
        <f t="shared" si="42"/>
        <v/>
      </c>
      <c r="O79" s="43"/>
      <c r="P79" s="161" t="s">
        <v>35</v>
      </c>
      <c r="Q79" s="162">
        <f t="shared" ref="Q79:U79" si="45">(Q70*100/Q72)/100</f>
        <v>0.33333333333333337</v>
      </c>
      <c r="R79" s="163">
        <f t="shared" si="45"/>
        <v>0.33333333333333337</v>
      </c>
      <c r="S79" s="163">
        <f t="shared" si="45"/>
        <v>0.33333333333333337</v>
      </c>
      <c r="T79" s="163">
        <f t="shared" si="45"/>
        <v>0</v>
      </c>
      <c r="U79" s="164">
        <f t="shared" si="45"/>
        <v>0.33333333333333337</v>
      </c>
      <c r="V79" s="1"/>
      <c r="W79" s="1"/>
      <c r="X79" s="1"/>
      <c r="Y79" s="1"/>
      <c r="Z79" s="1"/>
      <c r="AA79" s="1"/>
      <c r="AB79" s="1"/>
      <c r="AC79" s="1"/>
      <c r="AD79" s="6"/>
    </row>
    <row r="80" spans="1:30" ht="25.5" customHeight="1">
      <c r="A80" s="44"/>
      <c r="B80" s="231">
        <v>13</v>
      </c>
      <c r="C80" s="236"/>
      <c r="D80" s="236"/>
      <c r="E80" s="237"/>
      <c r="F80" s="257"/>
      <c r="G80" s="238" t="str">
        <f t="shared" si="35"/>
        <v/>
      </c>
      <c r="H80" s="238" t="str">
        <f t="shared" si="36"/>
        <v/>
      </c>
      <c r="I80" s="238" t="str">
        <f t="shared" si="37"/>
        <v/>
      </c>
      <c r="J80" s="238" t="str">
        <f t="shared" si="38"/>
        <v/>
      </c>
      <c r="K80" s="239" t="str">
        <f t="shared" si="39"/>
        <v/>
      </c>
      <c r="L80" s="240" t="str">
        <f t="shared" si="40"/>
        <v/>
      </c>
      <c r="M80" s="241" t="str">
        <f t="shared" si="41"/>
        <v/>
      </c>
      <c r="N80" s="242" t="str">
        <f t="shared" si="42"/>
        <v/>
      </c>
      <c r="O80" s="43"/>
      <c r="P80" s="140" t="s">
        <v>36</v>
      </c>
      <c r="Q80" s="167">
        <f t="shared" ref="Q80:U80" si="46">(Q71*100/Q72)/100</f>
        <v>0.33333333333333337</v>
      </c>
      <c r="R80" s="168">
        <f t="shared" si="46"/>
        <v>0.33333333333333337</v>
      </c>
      <c r="S80" s="168">
        <f t="shared" si="46"/>
        <v>0.33333333333333337</v>
      </c>
      <c r="T80" s="168">
        <f t="shared" si="46"/>
        <v>0.33333333333333337</v>
      </c>
      <c r="U80" s="169">
        <f t="shared" si="46"/>
        <v>0.33333333333333337</v>
      </c>
      <c r="V80" s="1"/>
      <c r="W80" s="1"/>
      <c r="X80" s="1"/>
      <c r="Y80" s="1"/>
      <c r="Z80" s="1"/>
      <c r="AA80" s="1"/>
      <c r="AB80" s="1"/>
      <c r="AC80" s="1"/>
      <c r="AD80" s="6"/>
    </row>
    <row r="81" spans="1:30" ht="25.5" customHeight="1">
      <c r="A81" s="44"/>
      <c r="B81" s="231">
        <v>14</v>
      </c>
      <c r="C81" s="245"/>
      <c r="D81" s="245"/>
      <c r="E81" s="246"/>
      <c r="F81" s="247"/>
      <c r="G81" s="246" t="str">
        <f t="shared" si="35"/>
        <v/>
      </c>
      <c r="H81" s="246" t="str">
        <f t="shared" si="36"/>
        <v/>
      </c>
      <c r="I81" s="246" t="str">
        <f t="shared" si="37"/>
        <v/>
      </c>
      <c r="J81" s="246" t="str">
        <f t="shared" si="38"/>
        <v/>
      </c>
      <c r="K81" s="248" t="str">
        <f t="shared" si="39"/>
        <v/>
      </c>
      <c r="L81" s="249" t="str">
        <f t="shared" si="40"/>
        <v/>
      </c>
      <c r="M81" s="250" t="str">
        <f t="shared" si="41"/>
        <v/>
      </c>
      <c r="N81" s="251" t="str">
        <f t="shared" si="42"/>
        <v/>
      </c>
      <c r="O81" s="43"/>
      <c r="P81" s="145" t="s">
        <v>26</v>
      </c>
      <c r="Q81" s="170">
        <f t="shared" ref="Q81:U81" si="47">SUM(Q77:Q80)</f>
        <v>1</v>
      </c>
      <c r="R81" s="171">
        <f t="shared" si="47"/>
        <v>1</v>
      </c>
      <c r="S81" s="171">
        <f t="shared" si="47"/>
        <v>1</v>
      </c>
      <c r="T81" s="171">
        <f t="shared" si="47"/>
        <v>1</v>
      </c>
      <c r="U81" s="172">
        <f t="shared" si="47"/>
        <v>1</v>
      </c>
      <c r="V81" s="1"/>
      <c r="W81" s="1"/>
      <c r="X81" s="1"/>
      <c r="Y81" s="1"/>
      <c r="Z81" s="1"/>
      <c r="AA81" s="1"/>
      <c r="AB81" s="1"/>
      <c r="AC81" s="1"/>
      <c r="AD81" s="6"/>
    </row>
    <row r="82" spans="1:30" ht="25.5" customHeight="1">
      <c r="A82" s="44"/>
      <c r="B82" s="231">
        <v>15</v>
      </c>
      <c r="C82" s="258"/>
      <c r="D82" s="258"/>
      <c r="E82" s="238"/>
      <c r="F82" s="7"/>
      <c r="G82" s="238" t="str">
        <f t="shared" si="35"/>
        <v/>
      </c>
      <c r="H82" s="238" t="str">
        <f t="shared" si="36"/>
        <v/>
      </c>
      <c r="I82" s="238" t="str">
        <f t="shared" si="37"/>
        <v/>
      </c>
      <c r="J82" s="238" t="str">
        <f t="shared" si="38"/>
        <v/>
      </c>
      <c r="K82" s="239" t="str">
        <f t="shared" si="39"/>
        <v/>
      </c>
      <c r="L82" s="240" t="str">
        <f t="shared" si="40"/>
        <v/>
      </c>
      <c r="M82" s="241" t="str">
        <f t="shared" si="41"/>
        <v/>
      </c>
      <c r="N82" s="242" t="str">
        <f t="shared" si="42"/>
        <v/>
      </c>
      <c r="O82" s="4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6"/>
    </row>
    <row r="83" spans="1:30" ht="25.5" customHeight="1">
      <c r="A83" s="44"/>
      <c r="B83" s="231">
        <v>16</v>
      </c>
      <c r="C83" s="245"/>
      <c r="D83" s="245"/>
      <c r="E83" s="246"/>
      <c r="F83" s="247"/>
      <c r="G83" s="246" t="str">
        <f t="shared" si="35"/>
        <v/>
      </c>
      <c r="H83" s="246" t="str">
        <f t="shared" si="36"/>
        <v/>
      </c>
      <c r="I83" s="246" t="str">
        <f t="shared" si="37"/>
        <v/>
      </c>
      <c r="J83" s="246" t="str">
        <f t="shared" si="38"/>
        <v/>
      </c>
      <c r="K83" s="248" t="str">
        <f t="shared" si="39"/>
        <v/>
      </c>
      <c r="L83" s="249" t="str">
        <f t="shared" si="40"/>
        <v/>
      </c>
      <c r="M83" s="250" t="str">
        <f t="shared" si="41"/>
        <v/>
      </c>
      <c r="N83" s="251" t="str">
        <f t="shared" si="42"/>
        <v/>
      </c>
      <c r="O83" s="43"/>
      <c r="P83" s="396" t="s">
        <v>81</v>
      </c>
      <c r="Q83" s="383"/>
      <c r="R83" s="38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6"/>
    </row>
    <row r="84" spans="1:30" ht="25.5" customHeight="1">
      <c r="A84" s="44"/>
      <c r="B84" s="231">
        <v>17</v>
      </c>
      <c r="C84" s="258"/>
      <c r="D84" s="258"/>
      <c r="E84" s="238"/>
      <c r="F84" s="7"/>
      <c r="G84" s="238" t="str">
        <f t="shared" si="35"/>
        <v/>
      </c>
      <c r="H84" s="238" t="str">
        <f t="shared" si="36"/>
        <v/>
      </c>
      <c r="I84" s="238" t="str">
        <f t="shared" si="37"/>
        <v/>
      </c>
      <c r="J84" s="238" t="str">
        <f t="shared" si="38"/>
        <v/>
      </c>
      <c r="K84" s="239" t="str">
        <f t="shared" si="39"/>
        <v/>
      </c>
      <c r="L84" s="240" t="str">
        <f t="shared" si="40"/>
        <v/>
      </c>
      <c r="M84" s="241" t="str">
        <f t="shared" si="41"/>
        <v/>
      </c>
      <c r="N84" s="242" t="str">
        <f t="shared" si="42"/>
        <v/>
      </c>
      <c r="O84" s="43"/>
      <c r="P84" s="397" t="s">
        <v>100</v>
      </c>
      <c r="Q84" s="383"/>
      <c r="R84" s="38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6"/>
    </row>
    <row r="85" spans="1:30" ht="25.5" customHeight="1">
      <c r="A85" s="44"/>
      <c r="B85" s="231">
        <v>18</v>
      </c>
      <c r="C85" s="245"/>
      <c r="D85" s="245"/>
      <c r="E85" s="246"/>
      <c r="F85" s="247"/>
      <c r="G85" s="246" t="str">
        <f t="shared" si="35"/>
        <v/>
      </c>
      <c r="H85" s="246" t="str">
        <f t="shared" si="36"/>
        <v/>
      </c>
      <c r="I85" s="246" t="str">
        <f t="shared" si="37"/>
        <v/>
      </c>
      <c r="J85" s="246" t="str">
        <f t="shared" si="38"/>
        <v/>
      </c>
      <c r="K85" s="248" t="str">
        <f t="shared" si="39"/>
        <v/>
      </c>
      <c r="L85" s="249" t="str">
        <f t="shared" si="40"/>
        <v/>
      </c>
      <c r="M85" s="250" t="str">
        <f t="shared" si="41"/>
        <v/>
      </c>
      <c r="N85" s="251" t="str">
        <f t="shared" si="42"/>
        <v/>
      </c>
      <c r="O85" s="43"/>
      <c r="P85" s="105" t="s">
        <v>16</v>
      </c>
      <c r="Q85" s="174" t="s">
        <v>14</v>
      </c>
      <c r="R85" s="175" t="s">
        <v>15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6"/>
    </row>
    <row r="86" spans="1:30" ht="25.5" customHeight="1">
      <c r="A86" s="44"/>
      <c r="B86" s="259">
        <v>19</v>
      </c>
      <c r="C86" s="260"/>
      <c r="D86" s="260"/>
      <c r="E86" s="261"/>
      <c r="F86" s="262"/>
      <c r="G86" s="261" t="str">
        <f t="shared" si="35"/>
        <v/>
      </c>
      <c r="H86" s="261" t="str">
        <f t="shared" si="36"/>
        <v/>
      </c>
      <c r="I86" s="261" t="str">
        <f t="shared" si="37"/>
        <v/>
      </c>
      <c r="J86" s="261" t="str">
        <f t="shared" si="38"/>
        <v/>
      </c>
      <c r="K86" s="263" t="str">
        <f t="shared" si="39"/>
        <v/>
      </c>
      <c r="L86" s="264" t="str">
        <f t="shared" si="40"/>
        <v/>
      </c>
      <c r="M86" s="265" t="str">
        <f t="shared" si="41"/>
        <v/>
      </c>
      <c r="N86" s="266" t="str">
        <f t="shared" si="42"/>
        <v/>
      </c>
      <c r="O86" s="43"/>
      <c r="P86" s="267" t="s">
        <v>22</v>
      </c>
      <c r="Q86" s="268">
        <f>COUNTIFS($L$68:$L$87,"&gt;=0",$L$68:$L$87,"&lt;0,99")</f>
        <v>3</v>
      </c>
      <c r="R86" s="269">
        <f>COUNTIFS($M$68:$M$87,"&gt;=0",$M$68:$M$87,"&lt;0,99")</f>
        <v>0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6"/>
    </row>
    <row r="87" spans="1:30" ht="25.5" customHeight="1">
      <c r="A87" s="44"/>
      <c r="B87" s="270">
        <v>20</v>
      </c>
      <c r="C87" s="271"/>
      <c r="D87" s="271"/>
      <c r="E87" s="272"/>
      <c r="F87" s="273"/>
      <c r="G87" s="272" t="str">
        <f t="shared" si="35"/>
        <v/>
      </c>
      <c r="H87" s="272" t="str">
        <f t="shared" si="36"/>
        <v/>
      </c>
      <c r="I87" s="272" t="str">
        <f t="shared" si="37"/>
        <v/>
      </c>
      <c r="J87" s="272" t="str">
        <f t="shared" si="38"/>
        <v/>
      </c>
      <c r="K87" s="274" t="str">
        <f t="shared" si="39"/>
        <v/>
      </c>
      <c r="L87" s="275" t="str">
        <f t="shared" si="40"/>
        <v/>
      </c>
      <c r="M87" s="276" t="str">
        <f t="shared" si="41"/>
        <v/>
      </c>
      <c r="N87" s="277" t="str">
        <f t="shared" si="42"/>
        <v/>
      </c>
      <c r="O87" s="43"/>
      <c r="P87" s="130" t="s">
        <v>23</v>
      </c>
      <c r="Q87" s="176">
        <f>COUNTIFS($L$68:$L$87,"&gt;=1",$L$68:$L$87,"&lt;1,99")</f>
        <v>0</v>
      </c>
      <c r="R87" s="177">
        <f>COUNTIFS($M$68:$M$87,"&gt;=1",$M$68:$M$87,"&lt;1,99")</f>
        <v>2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6"/>
    </row>
    <row r="88" spans="1:30" ht="25.5" customHeight="1">
      <c r="A88" s="44"/>
      <c r="B88" s="68"/>
      <c r="L88" s="42"/>
      <c r="M88" s="42"/>
      <c r="N88" s="42"/>
      <c r="O88" s="43"/>
      <c r="P88" s="137" t="s">
        <v>24</v>
      </c>
      <c r="Q88" s="179">
        <f>COUNTIFS($L$68:$L$87,"&gt;=2",$L$68:$L$87,"&lt;2,99")</f>
        <v>0</v>
      </c>
      <c r="R88" s="180">
        <f>COUNTIFS($M$68:$M$87,"&gt;=2",$M$68:$M$87,"&lt;2,99")</f>
        <v>0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6"/>
    </row>
    <row r="89" spans="1:30">
      <c r="A89" s="44"/>
      <c r="B89" s="393" t="s">
        <v>101</v>
      </c>
      <c r="C89" s="383"/>
      <c r="D89" s="383"/>
      <c r="E89" s="383"/>
      <c r="F89" s="383"/>
      <c r="G89" s="383"/>
      <c r="H89" s="383"/>
      <c r="I89" s="383"/>
      <c r="J89" s="383"/>
      <c r="K89" s="384"/>
      <c r="L89" s="367"/>
      <c r="M89" s="367"/>
      <c r="N89" s="367"/>
      <c r="O89" s="371"/>
      <c r="P89" s="140" t="s">
        <v>25</v>
      </c>
      <c r="Q89" s="181">
        <f>COUNTIF($L$68:$L$87,"3")</f>
        <v>0</v>
      </c>
      <c r="R89" s="182">
        <f>COUNTIF($M$68:$M$87,"3")</f>
        <v>1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6"/>
    </row>
    <row r="90" spans="1:30" ht="27.75" customHeight="1">
      <c r="A90" s="44"/>
      <c r="B90" s="68"/>
      <c r="L90" s="367"/>
      <c r="M90" s="367"/>
      <c r="N90" s="367"/>
      <c r="O90" s="371"/>
      <c r="P90" s="145" t="s">
        <v>26</v>
      </c>
      <c r="Q90" s="183">
        <f t="shared" ref="Q90:R90" si="48">SUM(Q86:Q89)</f>
        <v>3</v>
      </c>
      <c r="R90" s="184">
        <f t="shared" si="48"/>
        <v>3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6"/>
    </row>
    <row r="91" spans="1:30" ht="52.5" customHeight="1">
      <c r="A91" s="44"/>
      <c r="B91" s="279" t="s">
        <v>57</v>
      </c>
      <c r="C91" s="280" t="s">
        <v>58</v>
      </c>
      <c r="D91" s="280" t="s">
        <v>59</v>
      </c>
      <c r="E91" s="280" t="s">
        <v>60</v>
      </c>
      <c r="F91" s="281" t="s">
        <v>17</v>
      </c>
      <c r="G91" s="281" t="s">
        <v>18</v>
      </c>
      <c r="H91" s="282" t="s">
        <v>19</v>
      </c>
      <c r="I91" s="282" t="s">
        <v>20</v>
      </c>
      <c r="J91" s="282" t="s">
        <v>21</v>
      </c>
      <c r="K91" s="283" t="s">
        <v>102</v>
      </c>
      <c r="L91" s="367"/>
      <c r="M91" s="368"/>
      <c r="N91" s="367"/>
      <c r="O91" s="371"/>
      <c r="P91" s="148"/>
      <c r="Q91" s="117"/>
      <c r="R91" s="14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6"/>
    </row>
    <row r="92" spans="1:30" ht="25.5" customHeight="1">
      <c r="A92" s="44"/>
      <c r="B92" s="285">
        <v>1</v>
      </c>
      <c r="C92" s="286">
        <v>1022977285</v>
      </c>
      <c r="D92" s="287" t="s">
        <v>161</v>
      </c>
      <c r="E92" s="288"/>
      <c r="F92" s="226">
        <v>1</v>
      </c>
      <c r="G92" s="289">
        <v>0</v>
      </c>
      <c r="H92" s="289">
        <v>1</v>
      </c>
      <c r="I92" s="289">
        <v>0</v>
      </c>
      <c r="J92" s="290">
        <v>1</v>
      </c>
      <c r="K92" s="291">
        <v>0.58333333333333326</v>
      </c>
      <c r="L92" s="367"/>
      <c r="M92" s="369"/>
      <c r="N92" s="367"/>
      <c r="O92" s="371"/>
      <c r="P92" s="397" t="s">
        <v>70</v>
      </c>
      <c r="Q92" s="383"/>
      <c r="R92" s="38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6"/>
    </row>
    <row r="93" spans="1:30" ht="25.5" customHeight="1">
      <c r="A93" s="44"/>
      <c r="B93" s="294">
        <v>2</v>
      </c>
      <c r="C93" s="295">
        <v>1028870821</v>
      </c>
      <c r="D93" s="296" t="s">
        <v>141</v>
      </c>
      <c r="E93" s="297"/>
      <c r="F93" s="298">
        <v>3</v>
      </c>
      <c r="G93" s="298">
        <v>0</v>
      </c>
      <c r="H93" s="298">
        <v>0</v>
      </c>
      <c r="I93" s="298">
        <v>0</v>
      </c>
      <c r="J93" s="299">
        <v>0</v>
      </c>
      <c r="K93" s="300">
        <v>0.75</v>
      </c>
      <c r="L93" s="367"/>
      <c r="M93" s="367"/>
      <c r="N93" s="367"/>
      <c r="O93" s="371"/>
      <c r="P93" s="105" t="s">
        <v>16</v>
      </c>
      <c r="Q93" s="174" t="s">
        <v>14</v>
      </c>
      <c r="R93" s="175" t="s">
        <v>15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6"/>
    </row>
    <row r="94" spans="1:30" ht="25.5" customHeight="1">
      <c r="A94" s="44"/>
      <c r="B94" s="301">
        <v>3</v>
      </c>
      <c r="C94" s="236"/>
      <c r="D94" s="236"/>
      <c r="E94" s="236"/>
      <c r="F94" s="302"/>
      <c r="G94" s="303"/>
      <c r="H94" s="303"/>
      <c r="I94" s="303"/>
      <c r="J94" s="304"/>
      <c r="K94" s="305"/>
      <c r="L94" s="367"/>
      <c r="M94" s="367"/>
      <c r="N94" s="367"/>
      <c r="O94" s="371"/>
      <c r="P94" s="154" t="s">
        <v>33</v>
      </c>
      <c r="Q94" s="155">
        <f>(Q86*100/$Q$90)/100</f>
        <v>1</v>
      </c>
      <c r="R94" s="157">
        <f>(R86*100/$R$90)/100</f>
        <v>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6"/>
    </row>
    <row r="95" spans="1:30" ht="25.5" customHeight="1">
      <c r="A95" s="44"/>
      <c r="B95" s="306">
        <v>4</v>
      </c>
      <c r="C95" s="245"/>
      <c r="D95" s="245"/>
      <c r="E95" s="245"/>
      <c r="F95" s="298"/>
      <c r="G95" s="298"/>
      <c r="H95" s="298"/>
      <c r="I95" s="298"/>
      <c r="J95" s="299"/>
      <c r="K95" s="300"/>
      <c r="L95" s="367"/>
      <c r="M95" s="367"/>
      <c r="N95" s="367"/>
      <c r="O95" s="371"/>
      <c r="P95" s="130" t="s">
        <v>34</v>
      </c>
      <c r="Q95" s="158">
        <f t="shared" ref="Q95:R95" si="49">(Q87*100/Q$90)/100</f>
        <v>0</v>
      </c>
      <c r="R95" s="160">
        <f t="shared" si="49"/>
        <v>0.66666666666666674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6"/>
    </row>
    <row r="96" spans="1:30" ht="25.5" customHeight="1">
      <c r="A96" s="44"/>
      <c r="B96" s="301">
        <v>5</v>
      </c>
      <c r="C96" s="236"/>
      <c r="D96" s="236"/>
      <c r="E96" s="236"/>
      <c r="F96" s="302"/>
      <c r="G96" s="302"/>
      <c r="H96" s="302"/>
      <c r="I96" s="302"/>
      <c r="J96" s="307"/>
      <c r="K96" s="308"/>
      <c r="L96" s="367"/>
      <c r="M96" s="367"/>
      <c r="N96" s="367"/>
      <c r="O96" s="371"/>
      <c r="P96" s="185" t="s">
        <v>35</v>
      </c>
      <c r="Q96" s="162">
        <f t="shared" ref="Q96:R96" si="50">(Q88*100/Q$90)/100</f>
        <v>0</v>
      </c>
      <c r="R96" s="164">
        <f t="shared" si="50"/>
        <v>0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6"/>
    </row>
    <row r="97" spans="1:30" ht="25.5" customHeight="1">
      <c r="A97" s="44"/>
      <c r="B97" s="306">
        <v>6</v>
      </c>
      <c r="C97" s="245"/>
      <c r="D97" s="247"/>
      <c r="E97" s="247"/>
      <c r="F97" s="298"/>
      <c r="G97" s="298"/>
      <c r="H97" s="298"/>
      <c r="I97" s="298"/>
      <c r="J97" s="299"/>
      <c r="K97" s="300"/>
      <c r="L97" s="367"/>
      <c r="M97" s="367"/>
      <c r="N97" s="367"/>
      <c r="O97" s="371"/>
      <c r="P97" s="140" t="s">
        <v>36</v>
      </c>
      <c r="Q97" s="167">
        <f t="shared" ref="Q97:R97" si="51">(Q89*100/Q$90)/100</f>
        <v>0</v>
      </c>
      <c r="R97" s="169">
        <f t="shared" si="51"/>
        <v>0.33333333333333337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6"/>
    </row>
    <row r="98" spans="1:30" ht="25.5" customHeight="1">
      <c r="A98" s="44"/>
      <c r="B98" s="301">
        <v>7</v>
      </c>
      <c r="C98" s="236"/>
      <c r="D98" s="236"/>
      <c r="E98" s="236"/>
      <c r="F98" s="302"/>
      <c r="G98" s="302"/>
      <c r="H98" s="302"/>
      <c r="I98" s="302"/>
      <c r="J98" s="307"/>
      <c r="K98" s="308"/>
      <c r="L98" s="367"/>
      <c r="M98" s="367"/>
      <c r="N98" s="367"/>
      <c r="O98" s="371"/>
      <c r="P98" s="145" t="s">
        <v>26</v>
      </c>
      <c r="Q98" s="170">
        <f t="shared" ref="Q98:R98" si="52">SUM(Q94:Q97)</f>
        <v>1</v>
      </c>
      <c r="R98" s="172">
        <f t="shared" si="52"/>
        <v>1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6"/>
    </row>
    <row r="99" spans="1:30" ht="25.5" customHeight="1">
      <c r="A99" s="44"/>
      <c r="B99" s="306">
        <v>8</v>
      </c>
      <c r="C99" s="245"/>
      <c r="D99" s="245"/>
      <c r="E99" s="245"/>
      <c r="F99" s="298"/>
      <c r="G99" s="298"/>
      <c r="H99" s="298"/>
      <c r="I99" s="298"/>
      <c r="J99" s="299"/>
      <c r="K99" s="300"/>
      <c r="L99" s="367"/>
      <c r="M99" s="367"/>
      <c r="N99" s="367"/>
      <c r="O99" s="37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6"/>
    </row>
    <row r="100" spans="1:30" ht="25.5" customHeight="1">
      <c r="A100" s="44"/>
      <c r="B100" s="301">
        <v>9</v>
      </c>
      <c r="C100" s="236"/>
      <c r="D100" s="236"/>
      <c r="E100" s="236"/>
      <c r="F100" s="302"/>
      <c r="G100" s="302"/>
      <c r="H100" s="302"/>
      <c r="I100" s="302"/>
      <c r="J100" s="307"/>
      <c r="K100" s="308"/>
      <c r="L100" s="367"/>
      <c r="M100" s="367"/>
      <c r="N100" s="367"/>
      <c r="O100" s="371"/>
      <c r="P100" s="396" t="s">
        <v>93</v>
      </c>
      <c r="Q100" s="383"/>
      <c r="R100" s="38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6"/>
    </row>
    <row r="101" spans="1:30" ht="25.5" customHeight="1">
      <c r="A101" s="44"/>
      <c r="B101" s="294">
        <v>10</v>
      </c>
      <c r="C101" s="247"/>
      <c r="D101" s="247"/>
      <c r="E101" s="247"/>
      <c r="F101" s="298"/>
      <c r="G101" s="298"/>
      <c r="H101" s="298"/>
      <c r="I101" s="298"/>
      <c r="J101" s="299"/>
      <c r="K101" s="300"/>
      <c r="L101" s="367"/>
      <c r="M101" s="367"/>
      <c r="N101" s="367"/>
      <c r="O101" s="371"/>
      <c r="P101" s="402" t="s">
        <v>16</v>
      </c>
      <c r="Q101" s="404" t="s">
        <v>94</v>
      </c>
      <c r="R101" s="40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6"/>
    </row>
    <row r="102" spans="1:30" ht="25.5" customHeight="1">
      <c r="A102" s="44"/>
      <c r="B102" s="309">
        <v>11</v>
      </c>
      <c r="C102" s="236"/>
      <c r="D102" s="236"/>
      <c r="E102" s="236"/>
      <c r="F102" s="302"/>
      <c r="G102" s="302"/>
      <c r="H102" s="302"/>
      <c r="I102" s="302"/>
      <c r="J102" s="307"/>
      <c r="K102" s="308"/>
      <c r="L102" s="367"/>
      <c r="M102" s="367"/>
      <c r="N102" s="367"/>
      <c r="O102" s="371"/>
      <c r="P102" s="403"/>
      <c r="Q102" s="406"/>
      <c r="R102" s="407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6"/>
    </row>
    <row r="103" spans="1:30" ht="25.5" customHeight="1">
      <c r="A103" s="44"/>
      <c r="B103" s="306">
        <v>12</v>
      </c>
      <c r="C103" s="245"/>
      <c r="D103" s="245"/>
      <c r="E103" s="245"/>
      <c r="F103" s="298"/>
      <c r="G103" s="298"/>
      <c r="H103" s="298"/>
      <c r="I103" s="298"/>
      <c r="J103" s="299"/>
      <c r="K103" s="300"/>
      <c r="L103" s="367"/>
      <c r="M103" s="367"/>
      <c r="N103" s="367"/>
      <c r="O103" s="371"/>
      <c r="P103" s="310" t="s">
        <v>22</v>
      </c>
      <c r="Q103" s="408">
        <f>COUNTIFS($N$68:$N$87,"&gt;=0",$N$68:$N$87,"&lt;0,99")</f>
        <v>1</v>
      </c>
      <c r="R103" s="378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6"/>
    </row>
    <row r="104" spans="1:30" ht="25.5" customHeight="1">
      <c r="A104" s="44"/>
      <c r="B104" s="301">
        <v>13</v>
      </c>
      <c r="C104" s="236"/>
      <c r="D104" s="236"/>
      <c r="E104" s="236"/>
      <c r="F104" s="302"/>
      <c r="G104" s="302"/>
      <c r="H104" s="302"/>
      <c r="I104" s="302"/>
      <c r="J104" s="307"/>
      <c r="K104" s="308"/>
      <c r="L104" s="367" t="str">
        <f t="shared" ref="L104:L109" si="53">IFERROR(VLOOKUP($C106,$C$14:$N$61,10,"FALSE"),"")</f>
        <v/>
      </c>
      <c r="M104" s="367" t="str">
        <f t="shared" ref="M104:M109" si="54">IFERROR(VLOOKUP($C106,$C$14:$N$61,11,"FALSE"),"")</f>
        <v/>
      </c>
      <c r="N104" s="367" t="str">
        <f t="shared" ref="N104:N109" si="55">IFERROR(VLOOKUP($C106,$C$14:$N$61,12,"FALSE"),"")</f>
        <v/>
      </c>
      <c r="O104" s="371"/>
      <c r="P104" s="198" t="s">
        <v>23</v>
      </c>
      <c r="Q104" s="409">
        <f>COUNTIFS($N$68:$N$87,"&gt;=1",$N$68:$N$87,"&lt;1,99")</f>
        <v>1</v>
      </c>
      <c r="R104" s="38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"/>
    </row>
    <row r="105" spans="1:30" ht="25.5" customHeight="1">
      <c r="A105" s="44"/>
      <c r="B105" s="306">
        <v>14</v>
      </c>
      <c r="C105" s="247"/>
      <c r="D105" s="247"/>
      <c r="E105" s="247"/>
      <c r="F105" s="298"/>
      <c r="G105" s="298"/>
      <c r="H105" s="298"/>
      <c r="I105" s="298"/>
      <c r="J105" s="299"/>
      <c r="K105" s="300"/>
      <c r="L105" s="278" t="str">
        <f t="shared" si="53"/>
        <v/>
      </c>
      <c r="M105" s="278" t="str">
        <f t="shared" si="54"/>
        <v/>
      </c>
      <c r="N105" s="278" t="str">
        <f t="shared" si="55"/>
        <v/>
      </c>
      <c r="O105" s="43"/>
      <c r="P105" s="201" t="s">
        <v>24</v>
      </c>
      <c r="Q105" s="410">
        <f>COUNTIFS($N$68:$N$87,"&gt;=2",$N$68:$N$87,"&lt;2,99")</f>
        <v>1</v>
      </c>
      <c r="R105" s="38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"/>
    </row>
    <row r="106" spans="1:30" ht="25.5" customHeight="1">
      <c r="A106" s="44"/>
      <c r="B106" s="301">
        <v>15</v>
      </c>
      <c r="C106" s="236"/>
      <c r="D106" s="236"/>
      <c r="E106" s="236"/>
      <c r="F106" s="302"/>
      <c r="G106" s="302"/>
      <c r="H106" s="302"/>
      <c r="I106" s="302"/>
      <c r="J106" s="307"/>
      <c r="K106" s="308"/>
      <c r="L106" s="278" t="str">
        <f t="shared" si="53"/>
        <v/>
      </c>
      <c r="M106" s="278" t="str">
        <f t="shared" si="54"/>
        <v/>
      </c>
      <c r="N106" s="278" t="str">
        <f t="shared" si="55"/>
        <v/>
      </c>
      <c r="O106" s="43"/>
      <c r="P106" s="202" t="s">
        <v>25</v>
      </c>
      <c r="Q106" s="411">
        <f>COUNTIF($N$68:$N$87,"3")</f>
        <v>0</v>
      </c>
      <c r="R106" s="38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"/>
    </row>
    <row r="107" spans="1:30" ht="25.5" customHeight="1">
      <c r="A107" s="44"/>
      <c r="B107" s="306">
        <v>16</v>
      </c>
      <c r="C107" s="245"/>
      <c r="D107" s="245"/>
      <c r="E107" s="245"/>
      <c r="F107" s="298"/>
      <c r="G107" s="298"/>
      <c r="H107" s="298"/>
      <c r="I107" s="298"/>
      <c r="J107" s="299"/>
      <c r="K107" s="300"/>
      <c r="L107" s="278" t="str">
        <f t="shared" si="53"/>
        <v/>
      </c>
      <c r="M107" s="278" t="str">
        <f t="shared" si="54"/>
        <v/>
      </c>
      <c r="N107" s="278" t="str">
        <f t="shared" si="55"/>
        <v/>
      </c>
      <c r="O107" s="43"/>
      <c r="P107" s="311" t="s">
        <v>26</v>
      </c>
      <c r="Q107" s="412">
        <f>SUM(Q103:R106)</f>
        <v>3</v>
      </c>
      <c r="R107" s="40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"/>
    </row>
    <row r="108" spans="1:30" ht="25.5" customHeight="1">
      <c r="A108" s="44"/>
      <c r="B108" s="301">
        <v>17</v>
      </c>
      <c r="C108" s="236"/>
      <c r="D108" s="236"/>
      <c r="E108" s="236"/>
      <c r="F108" s="302"/>
      <c r="G108" s="302"/>
      <c r="H108" s="302"/>
      <c r="I108" s="302"/>
      <c r="J108" s="307"/>
      <c r="K108" s="308"/>
      <c r="L108" s="278" t="str">
        <f t="shared" si="53"/>
        <v/>
      </c>
      <c r="M108" s="278" t="str">
        <f t="shared" si="54"/>
        <v/>
      </c>
      <c r="N108" s="278" t="str">
        <f t="shared" si="55"/>
        <v/>
      </c>
      <c r="O108" s="43"/>
      <c r="P108" s="413" t="s">
        <v>95</v>
      </c>
      <c r="Q108" s="395"/>
      <c r="R108" s="39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"/>
    </row>
    <row r="109" spans="1:30" ht="25.5" customHeight="1">
      <c r="A109" s="44"/>
      <c r="B109" s="294">
        <v>18</v>
      </c>
      <c r="C109" s="247"/>
      <c r="D109" s="247"/>
      <c r="E109" s="247"/>
      <c r="F109" s="298"/>
      <c r="G109" s="298"/>
      <c r="H109" s="298"/>
      <c r="I109" s="298"/>
      <c r="J109" s="299"/>
      <c r="K109" s="300"/>
      <c r="L109" s="278" t="str">
        <f t="shared" si="53"/>
        <v/>
      </c>
      <c r="M109" s="278" t="str">
        <f t="shared" si="54"/>
        <v/>
      </c>
      <c r="N109" s="278" t="str">
        <f t="shared" si="55"/>
        <v/>
      </c>
      <c r="O109" s="43"/>
      <c r="P109" s="402" t="s">
        <v>16</v>
      </c>
      <c r="Q109" s="404" t="s">
        <v>96</v>
      </c>
      <c r="R109" s="40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"/>
    </row>
    <row r="110" spans="1:30" ht="25.5" customHeight="1">
      <c r="A110" s="44"/>
      <c r="B110" s="309">
        <v>19</v>
      </c>
      <c r="C110" s="236"/>
      <c r="D110" s="236"/>
      <c r="E110" s="236"/>
      <c r="F110" s="302"/>
      <c r="G110" s="302"/>
      <c r="H110" s="302"/>
      <c r="I110" s="302"/>
      <c r="J110" s="307"/>
      <c r="K110" s="308"/>
      <c r="L110" s="278" t="str">
        <f t="shared" ref="L110:L111" si="56">IFERROR(VLOOKUP(#REF!,$C$14:$N$61,10,"FALSE"),"")</f>
        <v/>
      </c>
      <c r="M110" s="278" t="str">
        <f t="shared" ref="M110:M111" si="57">IFERROR(VLOOKUP(#REF!,$C$14:$N$61,11,"FALSE"),"")</f>
        <v/>
      </c>
      <c r="N110" s="278" t="str">
        <f t="shared" ref="N110:N111" si="58">IFERROR(VLOOKUP(#REF!,$C$14:$N$61,12,"FALSE"),"")</f>
        <v/>
      </c>
      <c r="O110" s="43"/>
      <c r="P110" s="403"/>
      <c r="Q110" s="406"/>
      <c r="R110" s="407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"/>
    </row>
    <row r="111" spans="1:30" ht="25.5" customHeight="1">
      <c r="A111" s="44"/>
      <c r="B111" s="306">
        <v>20</v>
      </c>
      <c r="C111" s="247"/>
      <c r="D111" s="247"/>
      <c r="E111" s="247"/>
      <c r="F111" s="298"/>
      <c r="G111" s="298"/>
      <c r="H111" s="298"/>
      <c r="I111" s="298"/>
      <c r="J111" s="299"/>
      <c r="K111" s="300"/>
      <c r="L111" s="278" t="str">
        <f t="shared" si="56"/>
        <v/>
      </c>
      <c r="M111" s="278" t="str">
        <f t="shared" si="57"/>
        <v/>
      </c>
      <c r="N111" s="278" t="str">
        <f t="shared" si="58"/>
        <v/>
      </c>
      <c r="O111" s="43"/>
      <c r="P111" s="154" t="s">
        <v>33</v>
      </c>
      <c r="Q111" s="414">
        <f t="shared" ref="Q111:Q114" si="59">(Q103*100/$Q$107)/100</f>
        <v>0.33333333333333337</v>
      </c>
      <c r="R111" s="415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"/>
    </row>
    <row r="112" spans="1:30" ht="25.5" customHeight="1">
      <c r="A112" s="44"/>
      <c r="B112" s="301">
        <v>21</v>
      </c>
      <c r="C112" s="188"/>
      <c r="D112" s="188"/>
      <c r="E112" s="188"/>
      <c r="F112" s="312"/>
      <c r="G112" s="312"/>
      <c r="H112" s="312"/>
      <c r="I112" s="312"/>
      <c r="J112" s="313"/>
      <c r="K112" s="308"/>
      <c r="L112" s="278" t="str">
        <f t="shared" ref="L112:L114" si="60">IFERROR(VLOOKUP($C112,$C$14:$N$61,10,"FALSE"),"")</f>
        <v/>
      </c>
      <c r="M112" s="278" t="str">
        <f t="shared" ref="M112:M114" si="61">IFERROR(VLOOKUP($C112,$C$14:$N$61,11,"FALSE"),"")</f>
        <v/>
      </c>
      <c r="N112" s="278" t="str">
        <f t="shared" ref="N112:N114" si="62">IFERROR(VLOOKUP($C112,$C$14:$N$61,12,"FALSE"),"")</f>
        <v/>
      </c>
      <c r="O112" s="43"/>
      <c r="P112" s="130" t="s">
        <v>34</v>
      </c>
      <c r="Q112" s="416">
        <f t="shared" si="59"/>
        <v>0.33333333333333337</v>
      </c>
      <c r="R112" s="38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"/>
    </row>
    <row r="113" spans="1:30" ht="25.5" customHeight="1">
      <c r="A113" s="44"/>
      <c r="B113" s="306">
        <v>22</v>
      </c>
      <c r="C113" s="245"/>
      <c r="D113" s="245"/>
      <c r="E113" s="245"/>
      <c r="F113" s="298"/>
      <c r="G113" s="314"/>
      <c r="H113" s="314"/>
      <c r="I113" s="314"/>
      <c r="J113" s="315"/>
      <c r="K113" s="316"/>
      <c r="L113" s="278" t="str">
        <f t="shared" si="60"/>
        <v/>
      </c>
      <c r="M113" s="278" t="str">
        <f t="shared" si="61"/>
        <v/>
      </c>
      <c r="N113" s="278" t="str">
        <f t="shared" si="62"/>
        <v/>
      </c>
      <c r="O113" s="43"/>
      <c r="P113" s="185" t="s">
        <v>35</v>
      </c>
      <c r="Q113" s="398">
        <f t="shared" si="59"/>
        <v>0.33333333333333337</v>
      </c>
      <c r="R113" s="38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"/>
    </row>
    <row r="114" spans="1:30" ht="25.5" customHeight="1">
      <c r="A114" s="44"/>
      <c r="B114" s="301">
        <v>23</v>
      </c>
      <c r="C114" s="236"/>
      <c r="D114" s="236"/>
      <c r="E114" s="236"/>
      <c r="F114" s="312"/>
      <c r="G114" s="312"/>
      <c r="H114" s="312"/>
      <c r="I114" s="312"/>
      <c r="J114" s="313"/>
      <c r="K114" s="308"/>
      <c r="L114" s="278" t="str">
        <f t="shared" si="60"/>
        <v/>
      </c>
      <c r="M114" s="278" t="str">
        <f t="shared" si="61"/>
        <v/>
      </c>
      <c r="N114" s="278" t="str">
        <f t="shared" si="62"/>
        <v/>
      </c>
      <c r="O114" s="43"/>
      <c r="P114" s="140" t="s">
        <v>36</v>
      </c>
      <c r="Q114" s="399">
        <f t="shared" si="59"/>
        <v>0</v>
      </c>
      <c r="R114" s="38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"/>
    </row>
    <row r="115" spans="1:30" ht="25.5" customHeight="1">
      <c r="A115" s="44"/>
      <c r="B115" s="306">
        <v>24</v>
      </c>
      <c r="C115" s="245"/>
      <c r="D115" s="245"/>
      <c r="E115" s="245"/>
      <c r="F115" s="298"/>
      <c r="G115" s="314"/>
      <c r="H115" s="298"/>
      <c r="I115" s="298"/>
      <c r="J115" s="299"/>
      <c r="K115" s="300"/>
      <c r="L115" s="278" t="str">
        <f>IFERROR(VLOOKUP($C87,$C$14:$N$61,10,"FALSE"),"")</f>
        <v/>
      </c>
      <c r="M115" s="278" t="str">
        <f>IFERROR(VLOOKUP($C87,$C$14:$N$61,11,"FALSE"),"")</f>
        <v/>
      </c>
      <c r="N115" s="278" t="str">
        <f>IFERROR(VLOOKUP($C87,$C$14:$N$61,12,"FALSE"),"")</f>
        <v/>
      </c>
      <c r="O115" s="317"/>
      <c r="P115" s="318" t="s">
        <v>26</v>
      </c>
      <c r="Q115" s="400">
        <f>SUM(Q111:R114)</f>
        <v>1</v>
      </c>
      <c r="R115" s="401"/>
      <c r="S115" s="1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"/>
    </row>
    <row r="116" spans="1:30" ht="24" customHeight="1">
      <c r="A116" s="219"/>
      <c r="B116" s="309">
        <v>25</v>
      </c>
      <c r="C116" s="257"/>
      <c r="D116" s="257"/>
      <c r="E116" s="257"/>
      <c r="F116" s="312"/>
      <c r="G116" s="312"/>
      <c r="H116" s="312"/>
      <c r="I116" s="312"/>
      <c r="J116" s="313"/>
      <c r="K116" s="308"/>
      <c r="AD116" s="75"/>
    </row>
    <row r="117" spans="1:30" ht="24" customHeight="1">
      <c r="A117" s="219"/>
      <c r="B117" s="294">
        <v>26</v>
      </c>
      <c r="C117" s="245"/>
      <c r="D117" s="245"/>
      <c r="E117" s="245"/>
      <c r="F117" s="298"/>
      <c r="G117" s="298"/>
      <c r="H117" s="298"/>
      <c r="I117" s="298"/>
      <c r="J117" s="299"/>
      <c r="K117" s="300"/>
      <c r="AD117" s="75"/>
    </row>
    <row r="118" spans="1:30" ht="24" customHeight="1">
      <c r="B118" s="301">
        <v>27</v>
      </c>
      <c r="C118" s="236"/>
      <c r="D118" s="236"/>
      <c r="E118" s="236"/>
      <c r="F118" s="312"/>
      <c r="G118" s="312"/>
      <c r="H118" s="312"/>
      <c r="I118" s="312"/>
      <c r="J118" s="313"/>
      <c r="K118" s="308"/>
      <c r="AD118" s="75"/>
    </row>
    <row r="119" spans="1:30" ht="24" customHeight="1">
      <c r="B119" s="306">
        <v>28</v>
      </c>
      <c r="C119" s="245"/>
      <c r="D119" s="245"/>
      <c r="E119" s="245"/>
      <c r="F119" s="298"/>
      <c r="G119" s="298"/>
      <c r="H119" s="298"/>
      <c r="I119" s="298"/>
      <c r="J119" s="299"/>
      <c r="K119" s="300"/>
      <c r="AD119" s="75"/>
    </row>
    <row r="120" spans="1:30" ht="24" customHeight="1">
      <c r="B120" s="301">
        <v>29</v>
      </c>
      <c r="C120" s="257"/>
      <c r="D120" s="257"/>
      <c r="E120" s="257"/>
      <c r="F120" s="312"/>
      <c r="G120" s="312"/>
      <c r="H120" s="312"/>
      <c r="I120" s="312"/>
      <c r="J120" s="313"/>
      <c r="K120" s="308"/>
      <c r="AD120" s="75"/>
    </row>
    <row r="121" spans="1:30" ht="24" customHeight="1">
      <c r="B121" s="306">
        <v>30</v>
      </c>
      <c r="C121" s="245"/>
      <c r="D121" s="245"/>
      <c r="E121" s="245"/>
      <c r="F121" s="298"/>
      <c r="G121" s="298"/>
      <c r="H121" s="298"/>
      <c r="I121" s="298"/>
      <c r="J121" s="299"/>
      <c r="K121" s="300"/>
      <c r="AD121" s="75"/>
    </row>
    <row r="122" spans="1:30" ht="24" customHeight="1">
      <c r="B122" s="301">
        <v>31</v>
      </c>
      <c r="C122" s="236"/>
      <c r="D122" s="236"/>
      <c r="E122" s="236"/>
      <c r="F122" s="312"/>
      <c r="G122" s="312"/>
      <c r="H122" s="312"/>
      <c r="I122" s="312"/>
      <c r="J122" s="313"/>
      <c r="K122" s="308"/>
      <c r="AD122" s="75"/>
    </row>
    <row r="123" spans="1:30" ht="24" customHeight="1">
      <c r="B123" s="294">
        <v>32</v>
      </c>
      <c r="C123" s="245"/>
      <c r="D123" s="245"/>
      <c r="E123" s="245"/>
      <c r="F123" s="298"/>
      <c r="G123" s="298"/>
      <c r="H123" s="298"/>
      <c r="I123" s="298"/>
      <c r="J123" s="299"/>
      <c r="K123" s="300"/>
      <c r="AD123" s="75"/>
    </row>
    <row r="124" spans="1:30" ht="24" customHeight="1">
      <c r="B124" s="301">
        <v>33</v>
      </c>
      <c r="C124" s="257"/>
      <c r="D124" s="257"/>
      <c r="E124" s="257"/>
      <c r="F124" s="312"/>
      <c r="G124" s="312"/>
      <c r="H124" s="312"/>
      <c r="I124" s="312"/>
      <c r="J124" s="313"/>
      <c r="K124" s="308"/>
      <c r="AD124" s="75"/>
    </row>
    <row r="125" spans="1:30" ht="24" customHeight="1">
      <c r="B125" s="306">
        <v>34</v>
      </c>
      <c r="C125" s="245"/>
      <c r="D125" s="245"/>
      <c r="E125" s="245"/>
      <c r="F125" s="298"/>
      <c r="G125" s="298"/>
      <c r="H125" s="298"/>
      <c r="I125" s="298"/>
      <c r="J125" s="299"/>
      <c r="K125" s="300"/>
      <c r="AD125" s="75"/>
    </row>
    <row r="126" spans="1:30" ht="24" customHeight="1">
      <c r="B126" s="301">
        <v>35</v>
      </c>
      <c r="C126" s="236"/>
      <c r="D126" s="236"/>
      <c r="E126" s="236"/>
      <c r="F126" s="312"/>
      <c r="G126" s="312"/>
      <c r="H126" s="312"/>
      <c r="I126" s="312"/>
      <c r="J126" s="313"/>
      <c r="K126" s="308"/>
      <c r="AD126" s="75"/>
    </row>
    <row r="127" spans="1:30" ht="24" customHeight="1">
      <c r="B127" s="306">
        <v>36</v>
      </c>
      <c r="C127" s="245"/>
      <c r="D127" s="245"/>
      <c r="E127" s="245"/>
      <c r="F127" s="298"/>
      <c r="G127" s="298"/>
      <c r="H127" s="298"/>
      <c r="I127" s="298"/>
      <c r="J127" s="299"/>
      <c r="K127" s="300"/>
      <c r="AD127" s="75"/>
    </row>
    <row r="128" spans="1:30" ht="24" customHeight="1">
      <c r="B128" s="301">
        <v>37</v>
      </c>
      <c r="C128" s="257"/>
      <c r="D128" s="257"/>
      <c r="E128" s="257"/>
      <c r="F128" s="312"/>
      <c r="G128" s="312"/>
      <c r="H128" s="312"/>
      <c r="I128" s="312"/>
      <c r="J128" s="313"/>
      <c r="K128" s="308"/>
      <c r="AD128" s="75"/>
    </row>
    <row r="129" spans="2:30" ht="24" customHeight="1">
      <c r="B129" s="306">
        <v>38</v>
      </c>
      <c r="C129" s="245"/>
      <c r="D129" s="245"/>
      <c r="E129" s="245"/>
      <c r="F129" s="298"/>
      <c r="G129" s="298"/>
      <c r="H129" s="298"/>
      <c r="I129" s="298"/>
      <c r="J129" s="299"/>
      <c r="K129" s="300"/>
      <c r="AD129" s="75"/>
    </row>
    <row r="130" spans="2:30" ht="24" customHeight="1">
      <c r="B130" s="309">
        <v>39</v>
      </c>
      <c r="C130" s="257"/>
      <c r="D130" s="257"/>
      <c r="E130" s="257"/>
      <c r="F130" s="312"/>
      <c r="G130" s="312"/>
      <c r="H130" s="312"/>
      <c r="I130" s="312"/>
      <c r="J130" s="313"/>
      <c r="K130" s="308"/>
      <c r="AD130" s="75"/>
    </row>
    <row r="131" spans="2:30" ht="24" customHeight="1">
      <c r="B131" s="319">
        <v>40</v>
      </c>
      <c r="C131" s="320"/>
      <c r="D131" s="320"/>
      <c r="E131" s="320"/>
      <c r="F131" s="320"/>
      <c r="G131" s="320"/>
      <c r="H131" s="320"/>
      <c r="I131" s="320"/>
      <c r="J131" s="321"/>
      <c r="K131" s="322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95"/>
    </row>
    <row r="132" spans="2:30" ht="15.75" customHeight="1"/>
    <row r="133" spans="2:30" ht="15.75" customHeight="1"/>
    <row r="134" spans="2:30" ht="15.75" customHeight="1"/>
    <row r="135" spans="2:30" ht="15.75" customHeight="1"/>
    <row r="136" spans="2:30" ht="15.75" customHeight="1"/>
    <row r="137" spans="2:30" ht="15.75" customHeight="1"/>
    <row r="138" spans="2:30" ht="15.75" customHeight="1"/>
    <row r="139" spans="2:30" ht="15.75" customHeight="1"/>
    <row r="140" spans="2:30" ht="15.75" customHeight="1"/>
    <row r="141" spans="2:30" ht="15.75" customHeight="1"/>
    <row r="142" spans="2:30" ht="15.75" customHeight="1"/>
    <row r="143" spans="2:30" ht="15.75" customHeight="1"/>
    <row r="144" spans="2:30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74">
    <mergeCell ref="Q59:R59"/>
    <mergeCell ref="Q60:R60"/>
    <mergeCell ref="B63:O63"/>
    <mergeCell ref="P63:AD63"/>
    <mergeCell ref="Q75:Q76"/>
    <mergeCell ref="R75:R76"/>
    <mergeCell ref="P74:U74"/>
    <mergeCell ref="P75:P76"/>
    <mergeCell ref="U75:U76"/>
    <mergeCell ref="S75:S76"/>
    <mergeCell ref="T75:T76"/>
    <mergeCell ref="Q61:R61"/>
    <mergeCell ref="L65:M66"/>
    <mergeCell ref="N65:N67"/>
    <mergeCell ref="P65:U65"/>
    <mergeCell ref="P66:U66"/>
    <mergeCell ref="P54:R54"/>
    <mergeCell ref="P55:P56"/>
    <mergeCell ref="Q55:R56"/>
    <mergeCell ref="Q57:R57"/>
    <mergeCell ref="Q58:R58"/>
    <mergeCell ref="Q49:R49"/>
    <mergeCell ref="Q50:R50"/>
    <mergeCell ref="Q51:R51"/>
    <mergeCell ref="Q52:R52"/>
    <mergeCell ref="Q53:R53"/>
    <mergeCell ref="P29:R29"/>
    <mergeCell ref="P30:R30"/>
    <mergeCell ref="P38:R38"/>
    <mergeCell ref="P46:R46"/>
    <mergeCell ref="P47:P48"/>
    <mergeCell ref="Q47:R48"/>
    <mergeCell ref="P21:P22"/>
    <mergeCell ref="Q21:Q22"/>
    <mergeCell ref="S21:S22"/>
    <mergeCell ref="T21:T22"/>
    <mergeCell ref="U21:U22"/>
    <mergeCell ref="R21:R22"/>
    <mergeCell ref="L11:M12"/>
    <mergeCell ref="N11:N12"/>
    <mergeCell ref="P11:U11"/>
    <mergeCell ref="P12:U12"/>
    <mergeCell ref="P20:U20"/>
    <mergeCell ref="E7:G7"/>
    <mergeCell ref="E8:G8"/>
    <mergeCell ref="E9:G9"/>
    <mergeCell ref="B11:D12"/>
    <mergeCell ref="E11:E12"/>
    <mergeCell ref="F11:J11"/>
    <mergeCell ref="D2:H2"/>
    <mergeCell ref="E3:G3"/>
    <mergeCell ref="E4:G4"/>
    <mergeCell ref="E5:G5"/>
    <mergeCell ref="E6:G6"/>
    <mergeCell ref="Q113:R113"/>
    <mergeCell ref="Q114:R114"/>
    <mergeCell ref="Q115:R115"/>
    <mergeCell ref="P101:P102"/>
    <mergeCell ref="Q101:R102"/>
    <mergeCell ref="Q103:R103"/>
    <mergeCell ref="Q104:R104"/>
    <mergeCell ref="Q105:R105"/>
    <mergeCell ref="Q106:R106"/>
    <mergeCell ref="Q107:R107"/>
    <mergeCell ref="P108:R108"/>
    <mergeCell ref="P109:P110"/>
    <mergeCell ref="Q109:R110"/>
    <mergeCell ref="Q111:R111"/>
    <mergeCell ref="Q112:R112"/>
    <mergeCell ref="P83:R83"/>
    <mergeCell ref="P84:R84"/>
    <mergeCell ref="B89:K89"/>
    <mergeCell ref="P92:R92"/>
    <mergeCell ref="P100:R100"/>
  </mergeCells>
  <conditionalFormatting sqref="F14:J44 F46:J61">
    <cfRule type="containsText" dxfId="77" priority="6" operator="containsText" text="3">
      <formula>NOT(ISERROR(SEARCH(("3"),(F14))))</formula>
    </cfRule>
  </conditionalFormatting>
  <conditionalFormatting sqref="F14:J44 F46:J61">
    <cfRule type="containsText" dxfId="76" priority="7" operator="containsText" text="2">
      <formula>NOT(ISERROR(SEARCH(("2"),(F14))))</formula>
    </cfRule>
  </conditionalFormatting>
  <conditionalFormatting sqref="F14:J44 F46:J61">
    <cfRule type="containsText" dxfId="75" priority="8" operator="containsText" text="1">
      <formula>NOT(ISERROR(SEARCH(("1"),(F14))))</formula>
    </cfRule>
  </conditionalFormatting>
  <conditionalFormatting sqref="F14:J44 F46:J61">
    <cfRule type="containsText" dxfId="74" priority="9" operator="containsText" text="0">
      <formula>NOT(ISERROR(SEARCH(("0"),(F14))))</formula>
    </cfRule>
  </conditionalFormatting>
  <conditionalFormatting sqref="L14:N44 L46:N61 L73:N87 L105:N115 K92:K130">
    <cfRule type="cellIs" dxfId="73" priority="10" operator="between">
      <formula>3</formula>
      <formula>3.99</formula>
    </cfRule>
  </conditionalFormatting>
  <conditionalFormatting sqref="L14:N44 L46:N61 L73:N87 L105:N115 K92:K130">
    <cfRule type="cellIs" dxfId="72" priority="11" operator="between">
      <formula>2</formula>
      <formula>2.99</formula>
    </cfRule>
  </conditionalFormatting>
  <conditionalFormatting sqref="L14:N44 L46:N61 L73:N87 L105:N115 K92:K130">
    <cfRule type="cellIs" dxfId="71" priority="12" operator="between">
      <formula>1</formula>
      <formula>1.99</formula>
    </cfRule>
  </conditionalFormatting>
  <conditionalFormatting sqref="L14:N44 L46:N61 L73:N87 L105:N115 K92:K130">
    <cfRule type="cellIs" dxfId="70" priority="13" operator="between">
      <formula>0</formula>
      <formula>0.99</formula>
    </cfRule>
  </conditionalFormatting>
  <conditionalFormatting sqref="G73:N87 L105:N115 F92:J130 K93:K130">
    <cfRule type="containsText" dxfId="69" priority="14" operator="containsText" text="0">
      <formula>NOT(ISERROR(SEARCH(("0"),(G73))))</formula>
    </cfRule>
  </conditionalFormatting>
  <conditionalFormatting sqref="G73:N87 L105:N115 F92:J130 K93:K130">
    <cfRule type="containsText" dxfId="68" priority="15" operator="containsText" text="1">
      <formula>NOT(ISERROR(SEARCH(("1"),(G73))))</formula>
    </cfRule>
  </conditionalFormatting>
  <conditionalFormatting sqref="G73:N87 L105:N115 F92:J130 K93:K130">
    <cfRule type="containsText" dxfId="67" priority="16" operator="containsText" text="2">
      <formula>NOT(ISERROR(SEARCH(("2"),(G73))))</formula>
    </cfRule>
  </conditionalFormatting>
  <conditionalFormatting sqref="G73:N87 L105:N115 F92:J130 K93:K130">
    <cfRule type="containsText" dxfId="66" priority="17" operator="containsText" text="3">
      <formula>NOT(ISERROR(SEARCH(("3"),(G73))))</formula>
    </cfRule>
  </conditionalFormatting>
  <conditionalFormatting sqref="G68:N70 G72:N72">
    <cfRule type="containsText" dxfId="65" priority="1" operator="containsText" text="3">
      <formula>NOT(ISERROR(SEARCH(("3"),(G68))))</formula>
    </cfRule>
  </conditionalFormatting>
  <conditionalFormatting sqref="G68:N70 G72:N72">
    <cfRule type="containsText" dxfId="64" priority="2" operator="containsText" text="2">
      <formula>NOT(ISERROR(SEARCH(("2"),(G68))))</formula>
    </cfRule>
  </conditionalFormatting>
  <conditionalFormatting sqref="G68:N70 G72:N72">
    <cfRule type="containsText" dxfId="63" priority="3" operator="containsText" text="1">
      <formula>NOT(ISERROR(SEARCH(("1"),(G68))))</formula>
    </cfRule>
  </conditionalFormatting>
  <conditionalFormatting sqref="G68:N70 G72:N72">
    <cfRule type="containsText" dxfId="62" priority="4" operator="containsText" text="0">
      <formula>NOT(ISERROR(SEARCH(("0"),(G68))))</formula>
    </cfRule>
  </conditionalFormatting>
  <conditionalFormatting sqref="G68:N70 G72:N72">
    <cfRule type="containsBlanks" dxfId="61" priority="5">
      <formula>LEN(TRIM(G68))=0</formula>
    </cfRule>
  </conditionalFormatting>
  <dataValidations count="2">
    <dataValidation type="list" allowBlank="1" showErrorMessage="1" sqref="E14:E44 E46:E61" xr:uid="{00000000-0002-0000-0300-000000000000}">
      <formula1>"Repitente,N.E.E,Extraedad,Ingresó II Semestre"</formula1>
    </dataValidation>
    <dataValidation type="list" allowBlank="1" showErrorMessage="1" sqref="F14:J44 F46:J61" xr:uid="{00000000-0002-0000-0300-000001000000}">
      <formula1>"0.0,1.0,2.0,3.0"</formula1>
    </dataValidation>
  </dataValidations>
  <pageMargins left="0.7" right="0.7" top="0.75" bottom="0.75" header="0" footer="0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04"/>
  <sheetViews>
    <sheetView topLeftCell="E59" workbookViewId="0">
      <selection activeCell="G68" sqref="G68:N68"/>
    </sheetView>
  </sheetViews>
  <sheetFormatPr baseColWidth="10" defaultColWidth="14.5" defaultRowHeight="15" customHeight="1"/>
  <cols>
    <col min="1" max="2" width="5" customWidth="1"/>
    <col min="3" max="3" width="16.83203125" customWidth="1"/>
    <col min="4" max="4" width="47.1640625" customWidth="1"/>
    <col min="5" max="5" width="21.5" customWidth="1"/>
    <col min="6" max="11" width="10.6640625" customWidth="1"/>
    <col min="12" max="12" width="12.6640625" customWidth="1"/>
    <col min="13" max="13" width="10.6640625" customWidth="1"/>
    <col min="14" max="14" width="16.5" customWidth="1"/>
    <col min="15" max="15" width="16.6640625" customWidth="1"/>
    <col min="16" max="16" width="35.5" customWidth="1"/>
    <col min="17" max="17" width="12.33203125" customWidth="1"/>
    <col min="18" max="18" width="10.6640625" customWidth="1"/>
    <col min="19" max="19" width="13.33203125" customWidth="1"/>
    <col min="20" max="20" width="12.6640625" customWidth="1"/>
    <col min="21" max="21" width="13.5" customWidth="1"/>
    <col min="22" max="30" width="10.6640625" customWidth="1"/>
  </cols>
  <sheetData>
    <row r="1" spans="1:30" ht="48.75" customHeight="1"/>
    <row r="2" spans="1:30" ht="26.25" customHeight="1">
      <c r="B2" s="63"/>
      <c r="C2" s="64" t="s">
        <v>0</v>
      </c>
      <c r="D2" s="417" t="str">
        <f>'grupo 1'!D2</f>
        <v>COLEGIO PAULO VI (IED)</v>
      </c>
      <c r="E2" s="383"/>
      <c r="F2" s="383"/>
      <c r="G2" s="383"/>
      <c r="H2" s="38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  <c r="V2" s="66"/>
      <c r="W2" s="66"/>
      <c r="X2" s="66"/>
      <c r="Y2" s="66"/>
      <c r="Z2" s="66"/>
      <c r="AA2" s="66"/>
      <c r="AB2" s="66"/>
      <c r="AC2" s="66"/>
      <c r="AD2" s="67"/>
    </row>
    <row r="3" spans="1:30" ht="26.25" customHeight="1">
      <c r="B3" s="68"/>
      <c r="C3" s="69" t="s">
        <v>1</v>
      </c>
      <c r="D3" s="70" t="str">
        <f>'grupo 1'!D3</f>
        <v>KENNEDY</v>
      </c>
      <c r="E3" s="418" t="s">
        <v>39</v>
      </c>
      <c r="F3" s="383"/>
      <c r="G3" s="384"/>
      <c r="H3" s="71">
        <f>COUNTA(C14:C61)</f>
        <v>28</v>
      </c>
      <c r="I3" s="72"/>
      <c r="J3" s="72"/>
      <c r="K3" s="73"/>
      <c r="L3" s="74"/>
      <c r="M3" s="74"/>
      <c r="N3" s="74"/>
      <c r="O3" s="74"/>
      <c r="P3" s="74"/>
      <c r="Q3" s="74"/>
      <c r="R3" s="74"/>
      <c r="S3" s="72"/>
      <c r="T3" s="72"/>
      <c r="AD3" s="75"/>
    </row>
    <row r="4" spans="1:30" ht="26.25" customHeight="1">
      <c r="B4" s="68"/>
      <c r="C4" s="69" t="s">
        <v>40</v>
      </c>
      <c r="D4" s="76" t="s">
        <v>167</v>
      </c>
      <c r="E4" s="418" t="s">
        <v>6</v>
      </c>
      <c r="F4" s="383"/>
      <c r="G4" s="384"/>
      <c r="H4" s="77">
        <v>5</v>
      </c>
      <c r="I4" s="72"/>
      <c r="J4" s="72"/>
      <c r="K4" s="73"/>
      <c r="L4" s="74"/>
      <c r="M4" s="74"/>
      <c r="N4" s="74"/>
      <c r="O4" s="74"/>
      <c r="P4" s="74"/>
      <c r="Q4" s="74"/>
      <c r="R4" s="74"/>
      <c r="S4" s="72"/>
      <c r="T4" s="72"/>
      <c r="AD4" s="75"/>
    </row>
    <row r="5" spans="1:30" ht="26.25" customHeight="1">
      <c r="A5" s="1"/>
      <c r="B5" s="13"/>
      <c r="C5" s="78" t="s">
        <v>42</v>
      </c>
      <c r="D5" s="76" t="s">
        <v>168</v>
      </c>
      <c r="E5" s="418" t="s">
        <v>7</v>
      </c>
      <c r="F5" s="383"/>
      <c r="G5" s="384"/>
      <c r="H5" s="71">
        <f>COUNTIF($E$14:$E$61,"Repitente")</f>
        <v>0</v>
      </c>
      <c r="I5" s="72"/>
      <c r="J5" s="72"/>
      <c r="K5" s="79"/>
      <c r="L5" s="74"/>
      <c r="M5" s="74"/>
      <c r="N5" s="74"/>
      <c r="O5" s="74"/>
      <c r="P5" s="74"/>
      <c r="Q5" s="74"/>
      <c r="R5" s="74"/>
      <c r="S5" s="72"/>
      <c r="T5" s="72"/>
      <c r="U5" s="1"/>
      <c r="V5" s="1"/>
      <c r="W5" s="1"/>
      <c r="X5" s="1"/>
      <c r="Y5" s="1"/>
      <c r="Z5" s="1"/>
      <c r="AA5" s="1"/>
      <c r="AB5" s="1"/>
      <c r="AC5" s="1"/>
      <c r="AD5" s="6"/>
    </row>
    <row r="6" spans="1:30" ht="26.25" customHeight="1">
      <c r="B6" s="68"/>
      <c r="C6" s="69" t="s">
        <v>44</v>
      </c>
      <c r="D6" s="80">
        <v>301</v>
      </c>
      <c r="E6" s="418" t="s">
        <v>8</v>
      </c>
      <c r="F6" s="383"/>
      <c r="G6" s="384"/>
      <c r="H6" s="71">
        <f>COUNTIF($E$14:$E$61,"N.E.E")</f>
        <v>0</v>
      </c>
      <c r="I6" s="72"/>
      <c r="J6" s="72"/>
      <c r="K6" s="73"/>
      <c r="L6" s="81"/>
      <c r="M6" s="81"/>
      <c r="N6" s="81"/>
      <c r="O6" s="81"/>
      <c r="P6" s="81"/>
      <c r="Q6" s="81"/>
      <c r="R6" s="81"/>
      <c r="S6" s="72"/>
      <c r="T6" s="72"/>
      <c r="AD6" s="75"/>
    </row>
    <row r="7" spans="1:30" ht="26.25" customHeight="1">
      <c r="B7" s="68"/>
      <c r="C7" s="82" t="s">
        <v>45</v>
      </c>
      <c r="D7" s="77" t="s">
        <v>169</v>
      </c>
      <c r="E7" s="419" t="s">
        <v>9</v>
      </c>
      <c r="F7" s="383"/>
      <c r="G7" s="384"/>
      <c r="H7" s="71">
        <f>COUNTIF($E$14:$E$61,"Extraedad")</f>
        <v>1</v>
      </c>
      <c r="I7" s="72"/>
      <c r="J7" s="72"/>
      <c r="K7" s="73"/>
      <c r="L7" s="81"/>
      <c r="M7" s="81"/>
      <c r="N7" s="81"/>
      <c r="O7" s="81"/>
      <c r="P7" s="81"/>
      <c r="Q7" s="81"/>
      <c r="R7" s="81"/>
      <c r="S7" s="72"/>
      <c r="T7" s="72"/>
      <c r="AD7" s="75"/>
    </row>
    <row r="8" spans="1:30" ht="25.5" customHeight="1">
      <c r="B8" s="68"/>
      <c r="C8" s="83" t="s">
        <v>47</v>
      </c>
      <c r="D8" s="71">
        <f>COUNTA(F92:F131)</f>
        <v>0</v>
      </c>
      <c r="E8" s="420" t="s">
        <v>48</v>
      </c>
      <c r="F8" s="383"/>
      <c r="G8" s="384"/>
      <c r="H8" s="71">
        <f>COUNTIF($E$14:$E$61,"Ingresó II Semestre")</f>
        <v>3</v>
      </c>
      <c r="I8" s="84"/>
      <c r="J8" s="84"/>
      <c r="K8" s="73"/>
      <c r="L8" s="81"/>
      <c r="M8" s="81"/>
      <c r="N8" s="81"/>
      <c r="O8" s="81"/>
      <c r="P8" s="81"/>
      <c r="Q8" s="81"/>
      <c r="R8" s="81"/>
      <c r="S8" s="72"/>
      <c r="T8" s="72"/>
      <c r="AD8" s="75"/>
    </row>
    <row r="9" spans="1:30" ht="30" customHeight="1">
      <c r="B9" s="68"/>
      <c r="E9" s="420" t="s">
        <v>11</v>
      </c>
      <c r="F9" s="383"/>
      <c r="G9" s="384"/>
      <c r="H9" s="77">
        <v>0</v>
      </c>
      <c r="AD9" s="75"/>
    </row>
    <row r="10" spans="1:30" ht="15.75" customHeight="1">
      <c r="A10" s="72"/>
      <c r="B10" s="85"/>
      <c r="C10" s="72"/>
      <c r="D10" s="72"/>
      <c r="E10" s="86"/>
      <c r="F10" s="45"/>
      <c r="G10" s="45"/>
      <c r="H10" s="45"/>
      <c r="I10" s="45"/>
      <c r="J10" s="45"/>
      <c r="K10" s="87"/>
      <c r="L10" s="88"/>
      <c r="M10" s="88"/>
      <c r="N10" s="88"/>
      <c r="O10" s="87"/>
      <c r="P10" s="72"/>
      <c r="Q10" s="72"/>
      <c r="R10" s="72"/>
      <c r="S10" s="72"/>
      <c r="T10" s="72"/>
      <c r="U10" s="72"/>
      <c r="V10" s="74"/>
      <c r="W10" s="74"/>
      <c r="X10" s="73"/>
      <c r="AD10" s="75"/>
    </row>
    <row r="11" spans="1:30" ht="15.75" customHeight="1">
      <c r="A11" s="72"/>
      <c r="B11" s="421" t="s">
        <v>49</v>
      </c>
      <c r="C11" s="422"/>
      <c r="D11" s="422"/>
      <c r="E11" s="424"/>
      <c r="F11" s="397" t="s">
        <v>50</v>
      </c>
      <c r="G11" s="383"/>
      <c r="H11" s="383"/>
      <c r="I11" s="383"/>
      <c r="J11" s="384"/>
      <c r="K11" s="74"/>
      <c r="L11" s="404" t="s">
        <v>51</v>
      </c>
      <c r="M11" s="405"/>
      <c r="N11" s="402" t="s">
        <v>52</v>
      </c>
      <c r="O11" s="74"/>
      <c r="P11" s="396" t="s">
        <v>53</v>
      </c>
      <c r="Q11" s="383"/>
      <c r="R11" s="383"/>
      <c r="S11" s="383"/>
      <c r="T11" s="383"/>
      <c r="U11" s="384"/>
      <c r="V11" s="74"/>
      <c r="W11" s="74"/>
      <c r="X11" s="73"/>
      <c r="AD11" s="75"/>
    </row>
    <row r="12" spans="1:30" ht="33.75" customHeight="1">
      <c r="A12" s="72"/>
      <c r="B12" s="406"/>
      <c r="C12" s="423"/>
      <c r="D12" s="423"/>
      <c r="E12" s="403"/>
      <c r="F12" s="90" t="s">
        <v>54</v>
      </c>
      <c r="G12" s="91" t="s">
        <v>54</v>
      </c>
      <c r="H12" s="92" t="s">
        <v>55</v>
      </c>
      <c r="I12" s="92" t="s">
        <v>55</v>
      </c>
      <c r="J12" s="93" t="s">
        <v>55</v>
      </c>
      <c r="K12" s="94"/>
      <c r="L12" s="406"/>
      <c r="M12" s="407"/>
      <c r="N12" s="425"/>
      <c r="O12" s="94"/>
      <c r="P12" s="397" t="s">
        <v>99</v>
      </c>
      <c r="Q12" s="383"/>
      <c r="R12" s="383"/>
      <c r="S12" s="383"/>
      <c r="T12" s="383"/>
      <c r="U12" s="384"/>
      <c r="V12" s="94"/>
      <c r="W12" s="94"/>
      <c r="AD12" s="75"/>
    </row>
    <row r="13" spans="1:30" ht="42">
      <c r="A13" s="45"/>
      <c r="B13" s="14" t="s">
        <v>57</v>
      </c>
      <c r="C13" s="96" t="s">
        <v>58</v>
      </c>
      <c r="D13" s="96" t="s">
        <v>59</v>
      </c>
      <c r="E13" s="96" t="s">
        <v>60</v>
      </c>
      <c r="F13" s="97" t="s">
        <v>17</v>
      </c>
      <c r="G13" s="98" t="s">
        <v>18</v>
      </c>
      <c r="H13" s="99" t="s">
        <v>19</v>
      </c>
      <c r="I13" s="99" t="s">
        <v>20</v>
      </c>
      <c r="J13" s="100" t="s">
        <v>21</v>
      </c>
      <c r="K13" s="101"/>
      <c r="L13" s="102" t="s">
        <v>54</v>
      </c>
      <c r="M13" s="103" t="s">
        <v>55</v>
      </c>
      <c r="N13" s="104" t="s">
        <v>61</v>
      </c>
      <c r="O13" s="101"/>
      <c r="P13" s="105" t="s">
        <v>16</v>
      </c>
      <c r="Q13" s="90" t="s">
        <v>17</v>
      </c>
      <c r="R13" s="106" t="s">
        <v>18</v>
      </c>
      <c r="S13" s="107" t="s">
        <v>19</v>
      </c>
      <c r="T13" s="107" t="s">
        <v>20</v>
      </c>
      <c r="U13" s="93" t="s">
        <v>21</v>
      </c>
      <c r="V13" s="101"/>
      <c r="W13" s="101"/>
      <c r="AD13" s="75"/>
    </row>
    <row r="14" spans="1:30" ht="24" customHeight="1">
      <c r="A14" s="108"/>
      <c r="B14" s="109">
        <v>1</v>
      </c>
      <c r="C14" s="323">
        <v>1028890104</v>
      </c>
      <c r="D14" s="324" t="s">
        <v>170</v>
      </c>
      <c r="E14" s="325"/>
      <c r="F14" s="325">
        <v>0</v>
      </c>
      <c r="G14" s="325">
        <v>2</v>
      </c>
      <c r="H14" s="325">
        <v>3</v>
      </c>
      <c r="I14" s="325">
        <v>1</v>
      </c>
      <c r="J14" s="326">
        <v>1</v>
      </c>
      <c r="K14" s="117"/>
      <c r="L14" s="118">
        <f t="shared" ref="L14:L61" si="0">IFERROR(AVERAGE(F14:G14)," ")</f>
        <v>1</v>
      </c>
      <c r="M14" s="119">
        <f t="shared" ref="M14:M61" si="1">IFERROR(AVERAGE(H14:J14)," ")</f>
        <v>1.6666666666666667</v>
      </c>
      <c r="N14" s="120">
        <f t="shared" ref="N14:N61" si="2">IFERROR(AVERAGE(L14:M14)," ")</f>
        <v>1.3333333333333335</v>
      </c>
      <c r="O14" s="1"/>
      <c r="P14" s="154" t="s">
        <v>22</v>
      </c>
      <c r="Q14" s="327">
        <f t="shared" ref="Q14:U14" si="3">COUNTIF(F$14:F$61,"0")</f>
        <v>3</v>
      </c>
      <c r="R14" s="328">
        <f t="shared" si="3"/>
        <v>0</v>
      </c>
      <c r="S14" s="328">
        <f t="shared" si="3"/>
        <v>0</v>
      </c>
      <c r="T14" s="328">
        <f t="shared" si="3"/>
        <v>0</v>
      </c>
      <c r="U14" s="329">
        <f t="shared" si="3"/>
        <v>2</v>
      </c>
      <c r="V14" s="117"/>
      <c r="W14" s="117"/>
      <c r="X14" s="1"/>
      <c r="Y14" s="1"/>
      <c r="Z14" s="1"/>
      <c r="AA14" s="1"/>
      <c r="AB14" s="1"/>
      <c r="AC14" s="1"/>
      <c r="AD14" s="6"/>
    </row>
    <row r="15" spans="1:30" ht="24" customHeight="1">
      <c r="A15" s="108"/>
      <c r="B15" s="121">
        <v>2</v>
      </c>
      <c r="C15" s="330">
        <v>1014993960</v>
      </c>
      <c r="D15" s="331" t="s">
        <v>171</v>
      </c>
      <c r="E15" s="193"/>
      <c r="F15" s="189">
        <v>2</v>
      </c>
      <c r="G15" s="189">
        <v>2</v>
      </c>
      <c r="H15" s="189">
        <v>3</v>
      </c>
      <c r="I15" s="189">
        <v>2</v>
      </c>
      <c r="J15" s="190">
        <v>3</v>
      </c>
      <c r="K15" s="117"/>
      <c r="L15" s="127">
        <f t="shared" si="0"/>
        <v>2</v>
      </c>
      <c r="M15" s="128">
        <f t="shared" si="1"/>
        <v>2.6666666666666665</v>
      </c>
      <c r="N15" s="129">
        <f t="shared" si="2"/>
        <v>2.333333333333333</v>
      </c>
      <c r="O15" s="1"/>
      <c r="P15" s="130" t="s">
        <v>23</v>
      </c>
      <c r="Q15" s="131">
        <f t="shared" ref="Q15:U15" si="4">COUNTIF(F$14:F$61,"1")</f>
        <v>2</v>
      </c>
      <c r="R15" s="24">
        <f t="shared" si="4"/>
        <v>3</v>
      </c>
      <c r="S15" s="24">
        <f t="shared" si="4"/>
        <v>2</v>
      </c>
      <c r="T15" s="24">
        <f t="shared" si="4"/>
        <v>5</v>
      </c>
      <c r="U15" s="51">
        <f t="shared" si="4"/>
        <v>9</v>
      </c>
      <c r="V15" s="117"/>
      <c r="W15" s="117"/>
      <c r="X15" s="1"/>
      <c r="Y15" s="1"/>
      <c r="Z15" s="1"/>
      <c r="AA15" s="1"/>
      <c r="AB15" s="1"/>
      <c r="AC15" s="1"/>
      <c r="AD15" s="6"/>
    </row>
    <row r="16" spans="1:30" ht="24" customHeight="1">
      <c r="A16" s="108"/>
      <c r="B16" s="132">
        <v>3</v>
      </c>
      <c r="C16" s="323">
        <v>1028402806</v>
      </c>
      <c r="D16" s="324" t="s">
        <v>172</v>
      </c>
      <c r="E16" s="188"/>
      <c r="F16" s="189">
        <v>3</v>
      </c>
      <c r="G16" s="189">
        <v>2</v>
      </c>
      <c r="H16" s="189">
        <v>3</v>
      </c>
      <c r="I16" s="189">
        <v>3</v>
      </c>
      <c r="J16" s="190">
        <v>1</v>
      </c>
      <c r="K16" s="117"/>
      <c r="L16" s="127">
        <f t="shared" si="0"/>
        <v>2.5</v>
      </c>
      <c r="M16" s="128">
        <f t="shared" si="1"/>
        <v>2.3333333333333335</v>
      </c>
      <c r="N16" s="129">
        <f t="shared" si="2"/>
        <v>2.416666666666667</v>
      </c>
      <c r="O16" s="1"/>
      <c r="P16" s="137" t="s">
        <v>24</v>
      </c>
      <c r="Q16" s="138">
        <f t="shared" ref="Q16:U16" si="5">COUNTIF(F$14:F$61,"2")</f>
        <v>6</v>
      </c>
      <c r="R16" s="26">
        <f t="shared" si="5"/>
        <v>15</v>
      </c>
      <c r="S16" s="26">
        <f t="shared" si="5"/>
        <v>6</v>
      </c>
      <c r="T16" s="26">
        <f t="shared" si="5"/>
        <v>6</v>
      </c>
      <c r="U16" s="52">
        <f t="shared" si="5"/>
        <v>9</v>
      </c>
      <c r="V16" s="117"/>
      <c r="W16" s="117"/>
      <c r="X16" s="1"/>
      <c r="Y16" s="1"/>
      <c r="Z16" s="1"/>
      <c r="AA16" s="1"/>
      <c r="AB16" s="1"/>
      <c r="AC16" s="1"/>
      <c r="AD16" s="6"/>
    </row>
    <row r="17" spans="1:30" ht="24" customHeight="1">
      <c r="A17" s="108"/>
      <c r="B17" s="121">
        <v>4</v>
      </c>
      <c r="C17" s="330">
        <v>1028842557</v>
      </c>
      <c r="D17" s="332" t="s">
        <v>173</v>
      </c>
      <c r="E17" s="193"/>
      <c r="F17" s="189">
        <v>3</v>
      </c>
      <c r="G17" s="189">
        <v>1</v>
      </c>
      <c r="H17" s="189">
        <v>1</v>
      </c>
      <c r="I17" s="189">
        <v>1</v>
      </c>
      <c r="J17" s="190">
        <v>1</v>
      </c>
      <c r="K17" s="117"/>
      <c r="L17" s="127">
        <f t="shared" si="0"/>
        <v>2</v>
      </c>
      <c r="M17" s="128">
        <f t="shared" si="1"/>
        <v>1</v>
      </c>
      <c r="N17" s="129">
        <f t="shared" si="2"/>
        <v>1.5</v>
      </c>
      <c r="O17" s="1"/>
      <c r="P17" s="140" t="s">
        <v>25</v>
      </c>
      <c r="Q17" s="141">
        <f t="shared" ref="Q17:U17" si="6">COUNTIF(F$14:F$61,"3")</f>
        <v>17</v>
      </c>
      <c r="R17" s="28">
        <f t="shared" si="6"/>
        <v>10</v>
      </c>
      <c r="S17" s="28">
        <f t="shared" si="6"/>
        <v>20</v>
      </c>
      <c r="T17" s="28">
        <f t="shared" si="6"/>
        <v>17</v>
      </c>
      <c r="U17" s="53">
        <f t="shared" si="6"/>
        <v>8</v>
      </c>
      <c r="V17" s="117"/>
      <c r="W17" s="117"/>
      <c r="X17" s="1"/>
      <c r="Y17" s="1"/>
      <c r="Z17" s="1"/>
      <c r="AA17" s="1"/>
      <c r="AB17" s="1"/>
      <c r="AC17" s="1"/>
      <c r="AD17" s="6"/>
    </row>
    <row r="18" spans="1:30" ht="24" customHeight="1">
      <c r="A18" s="108"/>
      <c r="B18" s="132">
        <v>5</v>
      </c>
      <c r="C18" s="323">
        <v>1025148071</v>
      </c>
      <c r="D18" s="324" t="s">
        <v>174</v>
      </c>
      <c r="E18" s="189"/>
      <c r="F18" s="189">
        <v>2</v>
      </c>
      <c r="G18" s="189">
        <v>3</v>
      </c>
      <c r="H18" s="189">
        <v>3</v>
      </c>
      <c r="I18" s="189">
        <v>1</v>
      </c>
      <c r="J18" s="190">
        <v>1</v>
      </c>
      <c r="K18" s="117"/>
      <c r="L18" s="127">
        <f t="shared" si="0"/>
        <v>2.5</v>
      </c>
      <c r="M18" s="128">
        <f t="shared" si="1"/>
        <v>1.6666666666666667</v>
      </c>
      <c r="N18" s="129">
        <f t="shared" si="2"/>
        <v>2.0833333333333335</v>
      </c>
      <c r="O18" s="1"/>
      <c r="P18" s="145" t="s">
        <v>26</v>
      </c>
      <c r="Q18" s="146">
        <f t="shared" ref="Q18:U18" si="7">SUM(Q14:Q17)</f>
        <v>28</v>
      </c>
      <c r="R18" s="47">
        <f t="shared" si="7"/>
        <v>28</v>
      </c>
      <c r="S18" s="47">
        <f t="shared" si="7"/>
        <v>28</v>
      </c>
      <c r="T18" s="47">
        <f t="shared" si="7"/>
        <v>28</v>
      </c>
      <c r="U18" s="48">
        <f t="shared" si="7"/>
        <v>28</v>
      </c>
      <c r="V18" s="117"/>
      <c r="W18" s="117"/>
      <c r="X18" s="1"/>
      <c r="Y18" s="1"/>
      <c r="Z18" s="1"/>
      <c r="AA18" s="1"/>
      <c r="AB18" s="1"/>
      <c r="AC18" s="1"/>
      <c r="AD18" s="6"/>
    </row>
    <row r="19" spans="1:30" ht="24" customHeight="1">
      <c r="A19" s="108"/>
      <c r="B19" s="121">
        <v>6</v>
      </c>
      <c r="C19" s="330">
        <v>1141331100</v>
      </c>
      <c r="D19" s="331" t="s">
        <v>175</v>
      </c>
      <c r="E19" s="205"/>
      <c r="F19" s="189">
        <v>2</v>
      </c>
      <c r="G19" s="189">
        <v>2</v>
      </c>
      <c r="H19" s="189">
        <v>2</v>
      </c>
      <c r="I19" s="189">
        <v>3</v>
      </c>
      <c r="J19" s="190">
        <v>2</v>
      </c>
      <c r="K19" s="117"/>
      <c r="L19" s="127">
        <f t="shared" si="0"/>
        <v>2</v>
      </c>
      <c r="M19" s="128">
        <f t="shared" si="1"/>
        <v>2.3333333333333335</v>
      </c>
      <c r="N19" s="129">
        <f t="shared" si="2"/>
        <v>2.166666666666667</v>
      </c>
      <c r="O19" s="1"/>
      <c r="P19" s="148"/>
      <c r="Q19" s="117"/>
      <c r="R19" s="117"/>
      <c r="S19" s="117"/>
      <c r="T19" s="117"/>
      <c r="U19" s="149"/>
      <c r="V19" s="117"/>
      <c r="W19" s="117"/>
      <c r="X19" s="1"/>
      <c r="Y19" s="1"/>
      <c r="Z19" s="1"/>
      <c r="AA19" s="1"/>
      <c r="AB19" s="1"/>
      <c r="AC19" s="1"/>
      <c r="AD19" s="6"/>
    </row>
    <row r="20" spans="1:30" ht="24" customHeight="1">
      <c r="A20" s="108"/>
      <c r="B20" s="132">
        <v>7</v>
      </c>
      <c r="C20" s="323">
        <v>1040357933</v>
      </c>
      <c r="D20" s="324" t="s">
        <v>176</v>
      </c>
      <c r="E20" s="189" t="s">
        <v>67</v>
      </c>
      <c r="F20" s="189">
        <v>2</v>
      </c>
      <c r="G20" s="189">
        <v>2</v>
      </c>
      <c r="H20" s="189">
        <v>3</v>
      </c>
      <c r="I20" s="189">
        <v>3</v>
      </c>
      <c r="J20" s="190">
        <v>3</v>
      </c>
      <c r="K20" s="117"/>
      <c r="L20" s="127">
        <f t="shared" si="0"/>
        <v>2</v>
      </c>
      <c r="M20" s="128">
        <f t="shared" si="1"/>
        <v>3</v>
      </c>
      <c r="N20" s="129">
        <f t="shared" si="2"/>
        <v>2.5</v>
      </c>
      <c r="O20" s="1"/>
      <c r="P20" s="397" t="s">
        <v>70</v>
      </c>
      <c r="Q20" s="383"/>
      <c r="R20" s="383"/>
      <c r="S20" s="383"/>
      <c r="T20" s="383"/>
      <c r="U20" s="384"/>
      <c r="V20" s="117"/>
      <c r="W20" s="117"/>
      <c r="X20" s="1"/>
      <c r="Y20" s="1"/>
      <c r="Z20" s="1"/>
      <c r="AA20" s="1"/>
      <c r="AB20" s="1"/>
      <c r="AC20" s="1"/>
      <c r="AD20" s="6"/>
    </row>
    <row r="21" spans="1:30" ht="24" customHeight="1">
      <c r="A21" s="108"/>
      <c r="B21" s="121">
        <v>8</v>
      </c>
      <c r="C21" s="330">
        <v>1054287078</v>
      </c>
      <c r="D21" s="331" t="s">
        <v>177</v>
      </c>
      <c r="E21" s="205"/>
      <c r="F21" s="189">
        <v>3</v>
      </c>
      <c r="G21" s="189">
        <v>3</v>
      </c>
      <c r="H21" s="189">
        <v>3</v>
      </c>
      <c r="I21" s="189">
        <v>3</v>
      </c>
      <c r="J21" s="190">
        <v>3</v>
      </c>
      <c r="K21" s="117"/>
      <c r="L21" s="127">
        <f t="shared" si="0"/>
        <v>3</v>
      </c>
      <c r="M21" s="128">
        <f t="shared" si="1"/>
        <v>3</v>
      </c>
      <c r="N21" s="129">
        <f t="shared" si="2"/>
        <v>3</v>
      </c>
      <c r="O21" s="1"/>
      <c r="P21" s="426" t="s">
        <v>16</v>
      </c>
      <c r="Q21" s="427" t="s">
        <v>17</v>
      </c>
      <c r="R21" s="433" t="s">
        <v>18</v>
      </c>
      <c r="S21" s="429" t="s">
        <v>19</v>
      </c>
      <c r="T21" s="429" t="s">
        <v>20</v>
      </c>
      <c r="U21" s="431" t="s">
        <v>21</v>
      </c>
      <c r="V21" s="117"/>
      <c r="W21" s="117"/>
      <c r="X21" s="1"/>
      <c r="Y21" s="1"/>
      <c r="Z21" s="1"/>
      <c r="AA21" s="1"/>
      <c r="AB21" s="1"/>
      <c r="AC21" s="1"/>
      <c r="AD21" s="6"/>
    </row>
    <row r="22" spans="1:30" ht="24" customHeight="1">
      <c r="A22" s="108"/>
      <c r="B22" s="132">
        <v>9</v>
      </c>
      <c r="C22" s="323" t="s">
        <v>178</v>
      </c>
      <c r="D22" s="324" t="s">
        <v>179</v>
      </c>
      <c r="E22" s="343"/>
      <c r="F22" s="189">
        <v>3</v>
      </c>
      <c r="G22" s="189">
        <v>3</v>
      </c>
      <c r="H22" s="189">
        <v>3</v>
      </c>
      <c r="I22" s="189">
        <v>3</v>
      </c>
      <c r="J22" s="190">
        <v>3</v>
      </c>
      <c r="K22" s="117"/>
      <c r="L22" s="127">
        <f t="shared" si="0"/>
        <v>3</v>
      </c>
      <c r="M22" s="128">
        <f t="shared" si="1"/>
        <v>3</v>
      </c>
      <c r="N22" s="129">
        <f t="shared" si="2"/>
        <v>3</v>
      </c>
      <c r="O22" s="1"/>
      <c r="P22" s="403"/>
      <c r="Q22" s="428"/>
      <c r="R22" s="434"/>
      <c r="S22" s="430"/>
      <c r="T22" s="430"/>
      <c r="U22" s="432"/>
      <c r="V22" s="117"/>
      <c r="W22" s="117"/>
      <c r="X22" s="1"/>
      <c r="Y22" s="1"/>
      <c r="Z22" s="1"/>
      <c r="AA22" s="1"/>
      <c r="AB22" s="1"/>
      <c r="AC22" s="1"/>
      <c r="AD22" s="6"/>
    </row>
    <row r="23" spans="1:30" ht="24" customHeight="1">
      <c r="A23" s="108"/>
      <c r="B23" s="121">
        <v>10</v>
      </c>
      <c r="C23" s="330">
        <v>1141327280</v>
      </c>
      <c r="D23" s="332" t="s">
        <v>180</v>
      </c>
      <c r="E23" s="342"/>
      <c r="F23" s="189">
        <v>1</v>
      </c>
      <c r="G23" s="189">
        <v>2</v>
      </c>
      <c r="H23" s="189">
        <v>3</v>
      </c>
      <c r="I23" s="189">
        <v>2</v>
      </c>
      <c r="J23" s="190">
        <v>1</v>
      </c>
      <c r="K23" s="117"/>
      <c r="L23" s="127">
        <f t="shared" si="0"/>
        <v>1.5</v>
      </c>
      <c r="M23" s="128">
        <f t="shared" si="1"/>
        <v>2</v>
      </c>
      <c r="N23" s="129">
        <f t="shared" si="2"/>
        <v>1.75</v>
      </c>
      <c r="O23" s="1"/>
      <c r="P23" s="154" t="s">
        <v>33</v>
      </c>
      <c r="Q23" s="155">
        <f t="shared" ref="Q23:U23" si="8">(Q14*100/Q18)/100</f>
        <v>0.10714285714285714</v>
      </c>
      <c r="R23" s="156">
        <f t="shared" si="8"/>
        <v>0</v>
      </c>
      <c r="S23" s="156">
        <f t="shared" si="8"/>
        <v>0</v>
      </c>
      <c r="T23" s="156">
        <f t="shared" si="8"/>
        <v>0</v>
      </c>
      <c r="U23" s="157">
        <f t="shared" si="8"/>
        <v>7.1428571428571438E-2</v>
      </c>
      <c r="V23" s="117"/>
      <c r="W23" s="117"/>
      <c r="X23" s="1"/>
      <c r="Y23" s="1"/>
      <c r="Z23" s="1"/>
      <c r="AA23" s="1"/>
      <c r="AB23" s="1"/>
      <c r="AC23" s="1"/>
      <c r="AD23" s="6"/>
    </row>
    <row r="24" spans="1:30" ht="24" customHeight="1">
      <c r="A24" s="108"/>
      <c r="B24" s="132">
        <v>11</v>
      </c>
      <c r="C24" s="323">
        <v>1011204507</v>
      </c>
      <c r="D24" s="324" t="s">
        <v>181</v>
      </c>
      <c r="E24" s="188"/>
      <c r="F24" s="189">
        <v>2</v>
      </c>
      <c r="G24" s="189">
        <v>1</v>
      </c>
      <c r="H24" s="189">
        <v>3</v>
      </c>
      <c r="I24" s="189">
        <v>3</v>
      </c>
      <c r="J24" s="190">
        <v>3</v>
      </c>
      <c r="K24" s="117"/>
      <c r="L24" s="127">
        <f t="shared" si="0"/>
        <v>1.5</v>
      </c>
      <c r="M24" s="128">
        <f t="shared" si="1"/>
        <v>3</v>
      </c>
      <c r="N24" s="129">
        <f t="shared" si="2"/>
        <v>2.25</v>
      </c>
      <c r="O24" s="1"/>
      <c r="P24" s="130" t="s">
        <v>34</v>
      </c>
      <c r="Q24" s="158">
        <f t="shared" ref="Q24:U24" si="9">(Q15*100/Q18)/100</f>
        <v>7.1428571428571438E-2</v>
      </c>
      <c r="R24" s="159">
        <f t="shared" si="9"/>
        <v>0.10714285714285714</v>
      </c>
      <c r="S24" s="159">
        <f t="shared" si="9"/>
        <v>7.1428571428571438E-2</v>
      </c>
      <c r="T24" s="159">
        <f t="shared" si="9"/>
        <v>0.17857142857142858</v>
      </c>
      <c r="U24" s="160">
        <f t="shared" si="9"/>
        <v>0.32142857142857145</v>
      </c>
      <c r="V24" s="117"/>
      <c r="W24" s="117"/>
      <c r="X24" s="1"/>
      <c r="Y24" s="1"/>
      <c r="Z24" s="1"/>
      <c r="AA24" s="1"/>
      <c r="AB24" s="1"/>
      <c r="AC24" s="1"/>
      <c r="AD24" s="6"/>
    </row>
    <row r="25" spans="1:30" ht="24" customHeight="1">
      <c r="A25" s="108"/>
      <c r="B25" s="121">
        <v>12</v>
      </c>
      <c r="C25" s="330">
        <v>1030283912</v>
      </c>
      <c r="D25" s="331" t="s">
        <v>182</v>
      </c>
      <c r="E25" s="193"/>
      <c r="F25" s="189">
        <v>3</v>
      </c>
      <c r="G25" s="189">
        <v>2</v>
      </c>
      <c r="H25" s="189">
        <v>2</v>
      </c>
      <c r="I25" s="189">
        <v>2</v>
      </c>
      <c r="J25" s="190">
        <v>2</v>
      </c>
      <c r="K25" s="117"/>
      <c r="L25" s="127">
        <f t="shared" si="0"/>
        <v>2.5</v>
      </c>
      <c r="M25" s="128">
        <f t="shared" si="1"/>
        <v>2</v>
      </c>
      <c r="N25" s="129">
        <f t="shared" si="2"/>
        <v>2.25</v>
      </c>
      <c r="O25" s="1"/>
      <c r="P25" s="161" t="s">
        <v>35</v>
      </c>
      <c r="Q25" s="162">
        <f t="shared" ref="Q25:U25" si="10">(Q16*100/Q18)/100</f>
        <v>0.21428571428571427</v>
      </c>
      <c r="R25" s="163">
        <f t="shared" si="10"/>
        <v>0.5357142857142857</v>
      </c>
      <c r="S25" s="163">
        <f t="shared" si="10"/>
        <v>0.21428571428571427</v>
      </c>
      <c r="T25" s="163">
        <f t="shared" si="10"/>
        <v>0.21428571428571427</v>
      </c>
      <c r="U25" s="164">
        <f t="shared" si="10"/>
        <v>0.32142857142857145</v>
      </c>
      <c r="V25" s="117"/>
      <c r="W25" s="117"/>
      <c r="X25" s="1"/>
      <c r="Y25" s="1"/>
      <c r="Z25" s="1"/>
      <c r="AA25" s="1"/>
      <c r="AB25" s="1"/>
      <c r="AC25" s="1"/>
      <c r="AD25" s="6"/>
    </row>
    <row r="26" spans="1:30" ht="24" customHeight="1">
      <c r="A26" s="108"/>
      <c r="B26" s="132">
        <v>13</v>
      </c>
      <c r="C26" s="323" t="s">
        <v>183</v>
      </c>
      <c r="D26" s="324" t="s">
        <v>184</v>
      </c>
      <c r="E26" s="188"/>
      <c r="F26" s="189">
        <v>0</v>
      </c>
      <c r="G26" s="189">
        <v>2</v>
      </c>
      <c r="H26" s="189">
        <v>1</v>
      </c>
      <c r="I26" s="189">
        <v>2</v>
      </c>
      <c r="J26" s="190">
        <v>1</v>
      </c>
      <c r="K26" s="117"/>
      <c r="L26" s="127">
        <f t="shared" si="0"/>
        <v>1</v>
      </c>
      <c r="M26" s="128">
        <f t="shared" si="1"/>
        <v>1.3333333333333333</v>
      </c>
      <c r="N26" s="129">
        <f t="shared" si="2"/>
        <v>1.1666666666666665</v>
      </c>
      <c r="O26" s="1"/>
      <c r="P26" s="140" t="s">
        <v>36</v>
      </c>
      <c r="Q26" s="167">
        <f t="shared" ref="Q26:U26" si="11">(Q17*100/Q18)/100</f>
        <v>0.60714285714285721</v>
      </c>
      <c r="R26" s="168">
        <f t="shared" si="11"/>
        <v>0.35714285714285715</v>
      </c>
      <c r="S26" s="168">
        <f t="shared" si="11"/>
        <v>0.7142857142857143</v>
      </c>
      <c r="T26" s="168">
        <f t="shared" si="11"/>
        <v>0.60714285714285721</v>
      </c>
      <c r="U26" s="169">
        <f t="shared" si="11"/>
        <v>0.28571428571428575</v>
      </c>
      <c r="V26" s="117"/>
      <c r="W26" s="117"/>
      <c r="X26" s="1"/>
      <c r="Y26" s="1"/>
      <c r="Z26" s="1"/>
      <c r="AA26" s="1"/>
      <c r="AB26" s="1"/>
      <c r="AC26" s="1"/>
      <c r="AD26" s="6"/>
    </row>
    <row r="27" spans="1:30" ht="24" customHeight="1">
      <c r="A27" s="108"/>
      <c r="B27" s="121">
        <v>14</v>
      </c>
      <c r="C27" s="330">
        <v>1104418467</v>
      </c>
      <c r="D27" s="331" t="s">
        <v>185</v>
      </c>
      <c r="E27" s="342"/>
      <c r="F27" s="189">
        <v>3</v>
      </c>
      <c r="G27" s="189">
        <v>3</v>
      </c>
      <c r="H27" s="189">
        <v>2</v>
      </c>
      <c r="I27" s="189">
        <v>3</v>
      </c>
      <c r="J27" s="190">
        <v>2</v>
      </c>
      <c r="K27" s="117"/>
      <c r="L27" s="127">
        <f t="shared" si="0"/>
        <v>3</v>
      </c>
      <c r="M27" s="128">
        <f t="shared" si="1"/>
        <v>2.3333333333333335</v>
      </c>
      <c r="N27" s="129">
        <f t="shared" si="2"/>
        <v>2.666666666666667</v>
      </c>
      <c r="O27" s="1"/>
      <c r="P27" s="145" t="s">
        <v>26</v>
      </c>
      <c r="Q27" s="170">
        <f t="shared" ref="Q27:U27" si="12">SUM(Q23:Q26)</f>
        <v>1</v>
      </c>
      <c r="R27" s="171">
        <f t="shared" si="12"/>
        <v>1</v>
      </c>
      <c r="S27" s="171">
        <f t="shared" si="12"/>
        <v>1</v>
      </c>
      <c r="T27" s="171">
        <f t="shared" si="12"/>
        <v>1</v>
      </c>
      <c r="U27" s="172">
        <f t="shared" si="12"/>
        <v>1.0000000000000002</v>
      </c>
      <c r="V27" s="117"/>
      <c r="W27" s="117"/>
      <c r="X27" s="1"/>
      <c r="Y27" s="1"/>
      <c r="Z27" s="1"/>
      <c r="AA27" s="1"/>
      <c r="AB27" s="1"/>
      <c r="AC27" s="1"/>
      <c r="AD27" s="6"/>
    </row>
    <row r="28" spans="1:30" ht="24" customHeight="1">
      <c r="A28" s="108"/>
      <c r="B28" s="132">
        <v>15</v>
      </c>
      <c r="C28" s="323">
        <v>1028890247</v>
      </c>
      <c r="D28" s="324" t="s">
        <v>186</v>
      </c>
      <c r="E28" s="344" t="s">
        <v>108</v>
      </c>
      <c r="F28" s="189">
        <v>3</v>
      </c>
      <c r="G28" s="189">
        <v>2</v>
      </c>
      <c r="H28" s="189">
        <v>3</v>
      </c>
      <c r="I28" s="189">
        <v>3</v>
      </c>
      <c r="J28" s="190">
        <v>3</v>
      </c>
      <c r="K28" s="117"/>
      <c r="L28" s="127">
        <f t="shared" si="0"/>
        <v>2.5</v>
      </c>
      <c r="M28" s="128">
        <f t="shared" si="1"/>
        <v>3</v>
      </c>
      <c r="N28" s="129">
        <f t="shared" si="2"/>
        <v>2.75</v>
      </c>
      <c r="O28" s="1"/>
      <c r="P28" s="1"/>
      <c r="Q28" s="1"/>
      <c r="R28" s="1"/>
      <c r="S28" s="1"/>
      <c r="T28" s="1"/>
      <c r="U28" s="1"/>
      <c r="V28" s="117"/>
      <c r="W28" s="117"/>
      <c r="X28" s="1"/>
      <c r="Y28" s="1"/>
      <c r="Z28" s="1"/>
      <c r="AA28" s="1"/>
      <c r="AB28" s="1"/>
      <c r="AC28" s="1"/>
      <c r="AD28" s="6"/>
    </row>
    <row r="29" spans="1:30" ht="24" customHeight="1">
      <c r="A29" s="108"/>
      <c r="B29" s="121">
        <v>16</v>
      </c>
      <c r="C29" s="330" t="s">
        <v>187</v>
      </c>
      <c r="D29" s="331" t="s">
        <v>188</v>
      </c>
      <c r="E29" s="193"/>
      <c r="F29" s="189">
        <v>3</v>
      </c>
      <c r="G29" s="189">
        <v>2</v>
      </c>
      <c r="H29" s="189">
        <v>3</v>
      </c>
      <c r="I29" s="189">
        <v>2</v>
      </c>
      <c r="J29" s="190">
        <v>2</v>
      </c>
      <c r="K29" s="117"/>
      <c r="L29" s="127">
        <f t="shared" si="0"/>
        <v>2.5</v>
      </c>
      <c r="M29" s="128">
        <f t="shared" si="1"/>
        <v>2.3333333333333335</v>
      </c>
      <c r="N29" s="129">
        <f t="shared" si="2"/>
        <v>2.416666666666667</v>
      </c>
      <c r="O29" s="1"/>
      <c r="P29" s="396" t="s">
        <v>81</v>
      </c>
      <c r="Q29" s="383"/>
      <c r="R29" s="384"/>
      <c r="S29" s="117"/>
      <c r="T29" s="117"/>
      <c r="U29" s="117"/>
      <c r="V29" s="117"/>
      <c r="W29" s="117"/>
      <c r="X29" s="1"/>
      <c r="Y29" s="1"/>
      <c r="Z29" s="1"/>
      <c r="AA29" s="1"/>
      <c r="AB29" s="1"/>
      <c r="AC29" s="1"/>
      <c r="AD29" s="6"/>
    </row>
    <row r="30" spans="1:30" ht="24" customHeight="1">
      <c r="A30" s="108"/>
      <c r="B30" s="132">
        <v>17</v>
      </c>
      <c r="C30" s="323">
        <v>1104704628</v>
      </c>
      <c r="D30" s="324" t="s">
        <v>189</v>
      </c>
      <c r="E30" s="344" t="s">
        <v>67</v>
      </c>
      <c r="F30" s="189">
        <v>3</v>
      </c>
      <c r="G30" s="189">
        <v>2</v>
      </c>
      <c r="H30" s="189">
        <v>3</v>
      </c>
      <c r="I30" s="189">
        <v>3</v>
      </c>
      <c r="J30" s="190">
        <v>2</v>
      </c>
      <c r="K30" s="117"/>
      <c r="L30" s="127">
        <f t="shared" si="0"/>
        <v>2.5</v>
      </c>
      <c r="M30" s="128">
        <f t="shared" si="1"/>
        <v>2.6666666666666665</v>
      </c>
      <c r="N30" s="129">
        <f t="shared" si="2"/>
        <v>2.583333333333333</v>
      </c>
      <c r="O30" s="1"/>
      <c r="P30" s="397" t="s">
        <v>100</v>
      </c>
      <c r="Q30" s="383"/>
      <c r="R30" s="384"/>
      <c r="S30" s="117"/>
      <c r="T30" s="1"/>
      <c r="U30" s="1"/>
      <c r="V30" s="117"/>
      <c r="W30" s="117"/>
      <c r="X30" s="1"/>
      <c r="Y30" s="1"/>
      <c r="Z30" s="1"/>
      <c r="AA30" s="1"/>
      <c r="AB30" s="1"/>
      <c r="AC30" s="1"/>
      <c r="AD30" s="6"/>
    </row>
    <row r="31" spans="1:30" ht="24" customHeight="1">
      <c r="A31" s="108"/>
      <c r="B31" s="121">
        <v>18</v>
      </c>
      <c r="C31" s="330">
        <v>1123809071</v>
      </c>
      <c r="D31" s="331" t="s">
        <v>190</v>
      </c>
      <c r="E31" s="193"/>
      <c r="F31" s="189">
        <v>3</v>
      </c>
      <c r="G31" s="189">
        <v>3</v>
      </c>
      <c r="H31" s="189">
        <v>3</v>
      </c>
      <c r="I31" s="189">
        <v>3</v>
      </c>
      <c r="J31" s="190">
        <v>3</v>
      </c>
      <c r="K31" s="117"/>
      <c r="L31" s="127">
        <f t="shared" si="0"/>
        <v>3</v>
      </c>
      <c r="M31" s="128">
        <f t="shared" si="1"/>
        <v>3</v>
      </c>
      <c r="N31" s="129">
        <f t="shared" si="2"/>
        <v>3</v>
      </c>
      <c r="O31" s="1"/>
      <c r="P31" s="105" t="s">
        <v>16</v>
      </c>
      <c r="Q31" s="174" t="s">
        <v>14</v>
      </c>
      <c r="R31" s="175" t="s">
        <v>15</v>
      </c>
      <c r="S31" s="117"/>
      <c r="T31" s="1"/>
      <c r="U31" s="1"/>
      <c r="V31" s="117"/>
      <c r="W31" s="117"/>
      <c r="X31" s="1"/>
      <c r="Y31" s="1"/>
      <c r="Z31" s="1"/>
      <c r="AA31" s="1"/>
      <c r="AB31" s="1"/>
      <c r="AC31" s="1"/>
      <c r="AD31" s="6"/>
    </row>
    <row r="32" spans="1:30" ht="24" customHeight="1">
      <c r="A32" s="108"/>
      <c r="B32" s="132">
        <v>19</v>
      </c>
      <c r="C32" s="323">
        <v>1026576054</v>
      </c>
      <c r="D32" s="324" t="s">
        <v>191</v>
      </c>
      <c r="E32" s="334"/>
      <c r="F32" s="189">
        <v>2</v>
      </c>
      <c r="G32" s="189">
        <v>2</v>
      </c>
      <c r="H32" s="189">
        <v>3</v>
      </c>
      <c r="I32" s="189">
        <v>3</v>
      </c>
      <c r="J32" s="190">
        <v>1</v>
      </c>
      <c r="K32" s="117"/>
      <c r="L32" s="127">
        <f t="shared" si="0"/>
        <v>2</v>
      </c>
      <c r="M32" s="128">
        <f t="shared" si="1"/>
        <v>2.3333333333333335</v>
      </c>
      <c r="N32" s="129">
        <f t="shared" si="2"/>
        <v>2.166666666666667</v>
      </c>
      <c r="O32" s="1"/>
      <c r="P32" s="267" t="s">
        <v>22</v>
      </c>
      <c r="Q32" s="268">
        <f>COUNTIFS($L$14:$L$61,"&gt;=0",$L$14:$L$61,"&lt;0,99")</f>
        <v>0</v>
      </c>
      <c r="R32" s="269">
        <f>COUNTIFS($M$14:$M$61,"&gt;=0",$M$14:$M$61,"&lt;0,99")</f>
        <v>0</v>
      </c>
      <c r="S32" s="117"/>
      <c r="T32" s="1"/>
      <c r="U32" s="1"/>
      <c r="V32" s="117"/>
      <c r="W32" s="117"/>
      <c r="X32" s="1"/>
      <c r="Y32" s="1"/>
      <c r="Z32" s="1"/>
      <c r="AA32" s="1"/>
      <c r="AB32" s="1"/>
      <c r="AC32" s="1"/>
      <c r="AD32" s="6"/>
    </row>
    <row r="33" spans="1:30" ht="24" customHeight="1">
      <c r="A33" s="108"/>
      <c r="B33" s="121">
        <v>20</v>
      </c>
      <c r="C33" s="330">
        <v>1074527671</v>
      </c>
      <c r="D33" s="331" t="s">
        <v>192</v>
      </c>
      <c r="E33" s="336"/>
      <c r="F33" s="189">
        <v>3</v>
      </c>
      <c r="G33" s="189">
        <v>2</v>
      </c>
      <c r="H33" s="189">
        <v>2</v>
      </c>
      <c r="I33" s="189">
        <v>3</v>
      </c>
      <c r="J33" s="190">
        <v>0</v>
      </c>
      <c r="K33" s="117"/>
      <c r="L33" s="127">
        <f t="shared" si="0"/>
        <v>2.5</v>
      </c>
      <c r="M33" s="128">
        <f t="shared" si="1"/>
        <v>1.6666666666666667</v>
      </c>
      <c r="N33" s="129">
        <f t="shared" si="2"/>
        <v>2.0833333333333335</v>
      </c>
      <c r="O33" s="1"/>
      <c r="P33" s="130" t="s">
        <v>23</v>
      </c>
      <c r="Q33" s="176">
        <f>COUNTIFS($L$14:$L$61,"&gt;=1",$L$14:$L$61,"&lt;1,99")</f>
        <v>6</v>
      </c>
      <c r="R33" s="177">
        <f>COUNTIFS($M$14:$M$61,"&gt;=1",$M$14:$M$61,"&lt;1,99")</f>
        <v>7</v>
      </c>
      <c r="S33" s="117"/>
      <c r="T33" s="1"/>
      <c r="U33" s="1"/>
      <c r="V33" s="178"/>
      <c r="W33" s="117"/>
      <c r="X33" s="1"/>
      <c r="Y33" s="1"/>
      <c r="Z33" s="1"/>
      <c r="AA33" s="1"/>
      <c r="AB33" s="1"/>
      <c r="AC33" s="1"/>
      <c r="AD33" s="6"/>
    </row>
    <row r="34" spans="1:30" ht="24" customHeight="1">
      <c r="A34" s="108"/>
      <c r="B34" s="132">
        <v>21</v>
      </c>
      <c r="C34" s="323">
        <v>1140464083</v>
      </c>
      <c r="D34" s="324" t="s">
        <v>193</v>
      </c>
      <c r="E34" s="188"/>
      <c r="F34" s="189">
        <v>3</v>
      </c>
      <c r="G34" s="189">
        <v>3</v>
      </c>
      <c r="H34" s="189">
        <v>3</v>
      </c>
      <c r="I34" s="189">
        <v>3</v>
      </c>
      <c r="J34" s="190">
        <v>2</v>
      </c>
      <c r="K34" s="117"/>
      <c r="L34" s="127">
        <f t="shared" si="0"/>
        <v>3</v>
      </c>
      <c r="M34" s="128">
        <f t="shared" si="1"/>
        <v>2.6666666666666665</v>
      </c>
      <c r="N34" s="129">
        <f t="shared" si="2"/>
        <v>2.833333333333333</v>
      </c>
      <c r="O34" s="1"/>
      <c r="P34" s="137" t="s">
        <v>24</v>
      </c>
      <c r="Q34" s="179">
        <f>COUNTIFS($L$14:$L$61,"&gt;=2",$L$14:$L$61,"&lt;2,99")</f>
        <v>14</v>
      </c>
      <c r="R34" s="180">
        <f>COUNTIFS($M$14:$M$61,"&gt;=2",$M$14:$M$61,"&lt;2,99")</f>
        <v>14</v>
      </c>
      <c r="S34" s="117"/>
      <c r="T34" s="1"/>
      <c r="U34" s="1"/>
      <c r="V34" s="117"/>
      <c r="W34" s="117"/>
      <c r="X34" s="1"/>
      <c r="Y34" s="1"/>
      <c r="Z34" s="1"/>
      <c r="AA34" s="1"/>
      <c r="AB34" s="1"/>
      <c r="AC34" s="1"/>
      <c r="AD34" s="6"/>
    </row>
    <row r="35" spans="1:30" ht="24" customHeight="1">
      <c r="A35" s="108"/>
      <c r="B35" s="121">
        <v>22</v>
      </c>
      <c r="C35" s="330" t="s">
        <v>194</v>
      </c>
      <c r="D35" s="331" t="s">
        <v>195</v>
      </c>
      <c r="E35" s="336"/>
      <c r="F35" s="189">
        <v>3</v>
      </c>
      <c r="G35" s="189">
        <v>2</v>
      </c>
      <c r="H35" s="189">
        <v>2</v>
      </c>
      <c r="I35" s="189">
        <v>1</v>
      </c>
      <c r="J35" s="190">
        <v>0</v>
      </c>
      <c r="K35" s="117"/>
      <c r="L35" s="127">
        <f t="shared" si="0"/>
        <v>2.5</v>
      </c>
      <c r="M35" s="128">
        <f t="shared" si="1"/>
        <v>1</v>
      </c>
      <c r="N35" s="129">
        <f t="shared" si="2"/>
        <v>1.75</v>
      </c>
      <c r="O35" s="1"/>
      <c r="P35" s="140" t="s">
        <v>25</v>
      </c>
      <c r="Q35" s="181">
        <f>COUNTIF($L$14:$L$61,"3")</f>
        <v>8</v>
      </c>
      <c r="R35" s="182">
        <f>COUNTIF($M$14:$M$61,"3")</f>
        <v>7</v>
      </c>
      <c r="S35" s="117"/>
      <c r="T35" s="1"/>
      <c r="U35" s="1"/>
      <c r="V35" s="178"/>
      <c r="W35" s="117"/>
      <c r="X35" s="1"/>
      <c r="Y35" s="1"/>
      <c r="Z35" s="1"/>
      <c r="AA35" s="1"/>
      <c r="AB35" s="1"/>
      <c r="AC35" s="1"/>
      <c r="AD35" s="6"/>
    </row>
    <row r="36" spans="1:30" ht="24" customHeight="1">
      <c r="A36" s="108"/>
      <c r="B36" s="132">
        <v>23</v>
      </c>
      <c r="C36" s="323">
        <v>1021683356</v>
      </c>
      <c r="D36" s="338" t="s">
        <v>196</v>
      </c>
      <c r="E36" s="345" t="s">
        <v>67</v>
      </c>
      <c r="F36" s="189">
        <v>0</v>
      </c>
      <c r="G36" s="189">
        <v>3</v>
      </c>
      <c r="H36" s="189">
        <v>3</v>
      </c>
      <c r="I36" s="189">
        <v>3</v>
      </c>
      <c r="J36" s="190">
        <v>1</v>
      </c>
      <c r="K36" s="117"/>
      <c r="L36" s="127">
        <f t="shared" si="0"/>
        <v>1.5</v>
      </c>
      <c r="M36" s="128">
        <f t="shared" si="1"/>
        <v>2.3333333333333335</v>
      </c>
      <c r="N36" s="129">
        <f t="shared" si="2"/>
        <v>1.9166666666666667</v>
      </c>
      <c r="O36" s="1"/>
      <c r="P36" s="145" t="s">
        <v>26</v>
      </c>
      <c r="Q36" s="183">
        <f t="shared" ref="Q36:R36" si="13">SUM(Q32:Q35)</f>
        <v>28</v>
      </c>
      <c r="R36" s="184">
        <f t="shared" si="13"/>
        <v>28</v>
      </c>
      <c r="S36" s="117"/>
      <c r="T36" s="1"/>
      <c r="U36" s="1"/>
      <c r="V36" s="117"/>
      <c r="W36" s="117"/>
      <c r="X36" s="1"/>
      <c r="Y36" s="1"/>
      <c r="Z36" s="1"/>
      <c r="AA36" s="1"/>
      <c r="AB36" s="1"/>
      <c r="AC36" s="1"/>
      <c r="AD36" s="6"/>
    </row>
    <row r="37" spans="1:30" ht="24" customHeight="1">
      <c r="A37" s="108"/>
      <c r="B37" s="121">
        <v>24</v>
      </c>
      <c r="C37" s="330">
        <v>148402719</v>
      </c>
      <c r="D37" s="331" t="s">
        <v>197</v>
      </c>
      <c r="E37" s="193"/>
      <c r="F37" s="189">
        <v>3</v>
      </c>
      <c r="G37" s="189">
        <v>2</v>
      </c>
      <c r="H37" s="189">
        <v>3</v>
      </c>
      <c r="I37" s="189">
        <v>3</v>
      </c>
      <c r="J37" s="190">
        <v>2</v>
      </c>
      <c r="K37" s="117"/>
      <c r="L37" s="127">
        <f t="shared" si="0"/>
        <v>2.5</v>
      </c>
      <c r="M37" s="128">
        <f t="shared" si="1"/>
        <v>2.6666666666666665</v>
      </c>
      <c r="N37" s="129">
        <f t="shared" si="2"/>
        <v>2.583333333333333</v>
      </c>
      <c r="O37" s="1"/>
      <c r="P37" s="148"/>
      <c r="Q37" s="117"/>
      <c r="R37" s="149"/>
      <c r="S37" s="117"/>
      <c r="T37" s="1"/>
      <c r="U37" s="1"/>
      <c r="V37" s="117"/>
      <c r="W37" s="117"/>
      <c r="X37" s="1"/>
      <c r="Y37" s="1"/>
      <c r="Z37" s="1"/>
      <c r="AA37" s="1"/>
      <c r="AB37" s="1"/>
      <c r="AC37" s="1"/>
      <c r="AD37" s="6"/>
    </row>
    <row r="38" spans="1:30" ht="24" customHeight="1">
      <c r="A38" s="108"/>
      <c r="B38" s="132">
        <v>25</v>
      </c>
      <c r="C38" s="323">
        <v>1085097442</v>
      </c>
      <c r="D38" s="324" t="s">
        <v>198</v>
      </c>
      <c r="E38" s="334"/>
      <c r="F38" s="189">
        <v>3</v>
      </c>
      <c r="G38" s="189">
        <v>3</v>
      </c>
      <c r="H38" s="189">
        <v>3</v>
      </c>
      <c r="I38" s="189">
        <v>1</v>
      </c>
      <c r="J38" s="190">
        <v>2</v>
      </c>
      <c r="K38" s="117"/>
      <c r="L38" s="127">
        <f t="shared" si="0"/>
        <v>3</v>
      </c>
      <c r="M38" s="128">
        <f t="shared" si="1"/>
        <v>2</v>
      </c>
      <c r="N38" s="129">
        <f t="shared" si="2"/>
        <v>2.5</v>
      </c>
      <c r="O38" s="1"/>
      <c r="P38" s="397" t="s">
        <v>70</v>
      </c>
      <c r="Q38" s="383"/>
      <c r="R38" s="384"/>
      <c r="S38" s="117"/>
      <c r="T38" s="1"/>
      <c r="U38" s="1"/>
      <c r="V38" s="117"/>
      <c r="W38" s="117"/>
      <c r="X38" s="1"/>
      <c r="Y38" s="1"/>
      <c r="Z38" s="1"/>
      <c r="AA38" s="1"/>
      <c r="AB38" s="1"/>
      <c r="AC38" s="1"/>
      <c r="AD38" s="6"/>
    </row>
    <row r="39" spans="1:30" ht="24" customHeight="1">
      <c r="A39" s="108"/>
      <c r="B39" s="121">
        <v>26</v>
      </c>
      <c r="C39" s="330">
        <v>1070393391</v>
      </c>
      <c r="D39" s="332" t="s">
        <v>199</v>
      </c>
      <c r="E39" s="193"/>
      <c r="F39" s="189">
        <v>1</v>
      </c>
      <c r="G39" s="189">
        <v>1</v>
      </c>
      <c r="H39" s="189">
        <v>2</v>
      </c>
      <c r="I39" s="189">
        <v>2</v>
      </c>
      <c r="J39" s="190">
        <v>1</v>
      </c>
      <c r="K39" s="117"/>
      <c r="L39" s="127">
        <f t="shared" si="0"/>
        <v>1</v>
      </c>
      <c r="M39" s="128">
        <f t="shared" si="1"/>
        <v>1.6666666666666667</v>
      </c>
      <c r="N39" s="129">
        <f t="shared" si="2"/>
        <v>1.3333333333333335</v>
      </c>
      <c r="O39" s="1"/>
      <c r="P39" s="105" t="s">
        <v>16</v>
      </c>
      <c r="Q39" s="174" t="s">
        <v>14</v>
      </c>
      <c r="R39" s="175" t="s">
        <v>15</v>
      </c>
      <c r="S39" s="74"/>
      <c r="T39" s="1"/>
      <c r="U39" s="1"/>
      <c r="V39" s="117"/>
      <c r="W39" s="117"/>
      <c r="X39" s="1"/>
      <c r="Y39" s="1"/>
      <c r="Z39" s="1"/>
      <c r="AA39" s="1"/>
      <c r="AB39" s="1"/>
      <c r="AC39" s="1"/>
      <c r="AD39" s="6"/>
    </row>
    <row r="40" spans="1:30" ht="24" customHeight="1">
      <c r="A40" s="108"/>
      <c r="B40" s="132">
        <v>27</v>
      </c>
      <c r="C40" s="323">
        <v>1030614183</v>
      </c>
      <c r="D40" s="324" t="s">
        <v>200</v>
      </c>
      <c r="E40" s="188"/>
      <c r="F40" s="189">
        <v>3</v>
      </c>
      <c r="G40" s="189">
        <v>3</v>
      </c>
      <c r="H40" s="189">
        <v>3</v>
      </c>
      <c r="I40" s="189">
        <v>3</v>
      </c>
      <c r="J40" s="190">
        <v>3</v>
      </c>
      <c r="K40" s="117"/>
      <c r="L40" s="127">
        <f t="shared" si="0"/>
        <v>3</v>
      </c>
      <c r="M40" s="128">
        <f t="shared" si="1"/>
        <v>3</v>
      </c>
      <c r="N40" s="129">
        <f t="shared" si="2"/>
        <v>3</v>
      </c>
      <c r="O40" s="1"/>
      <c r="P40" s="154" t="s">
        <v>33</v>
      </c>
      <c r="Q40" s="155">
        <f>(Q32*100/$Q$36)/100</f>
        <v>0</v>
      </c>
      <c r="R40" s="157">
        <f>(R32*100/$R$36)/100</f>
        <v>0</v>
      </c>
      <c r="S40" s="117"/>
      <c r="T40" s="1"/>
      <c r="U40" s="1"/>
      <c r="V40" s="117"/>
      <c r="W40" s="117"/>
      <c r="X40" s="1"/>
      <c r="Y40" s="1"/>
      <c r="Z40" s="1"/>
      <c r="AA40" s="1"/>
      <c r="AB40" s="1"/>
      <c r="AC40" s="1"/>
      <c r="AD40" s="6"/>
    </row>
    <row r="41" spans="1:30" ht="24" customHeight="1">
      <c r="A41" s="108"/>
      <c r="B41" s="121">
        <v>28</v>
      </c>
      <c r="C41" s="330">
        <v>1030635551</v>
      </c>
      <c r="D41" s="332" t="s">
        <v>201</v>
      </c>
      <c r="E41" s="342"/>
      <c r="F41" s="189">
        <v>3</v>
      </c>
      <c r="G41" s="189">
        <v>3</v>
      </c>
      <c r="H41" s="189">
        <v>3</v>
      </c>
      <c r="I41" s="189">
        <v>3</v>
      </c>
      <c r="J41" s="190">
        <v>2</v>
      </c>
      <c r="K41" s="117"/>
      <c r="L41" s="127">
        <f t="shared" si="0"/>
        <v>3</v>
      </c>
      <c r="M41" s="128">
        <f t="shared" si="1"/>
        <v>2.6666666666666665</v>
      </c>
      <c r="N41" s="129">
        <f t="shared" si="2"/>
        <v>2.833333333333333</v>
      </c>
      <c r="O41" s="1"/>
      <c r="P41" s="130" t="s">
        <v>34</v>
      </c>
      <c r="Q41" s="158">
        <f t="shared" ref="Q41:R41" si="14">(Q33*100/Q$36)/100</f>
        <v>0.21428571428571427</v>
      </c>
      <c r="R41" s="160">
        <f t="shared" si="14"/>
        <v>0.25</v>
      </c>
      <c r="S41" s="117"/>
      <c r="T41" s="1"/>
      <c r="U41" s="1"/>
      <c r="V41" s="117"/>
      <c r="W41" s="117"/>
      <c r="X41" s="1"/>
      <c r="Y41" s="1"/>
      <c r="Z41" s="1"/>
      <c r="AA41" s="1"/>
      <c r="AB41" s="1"/>
      <c r="AC41" s="1"/>
      <c r="AD41" s="6"/>
    </row>
    <row r="42" spans="1:30" ht="24" customHeight="1">
      <c r="A42" s="108"/>
      <c r="B42" s="132">
        <v>29</v>
      </c>
      <c r="C42" s="323"/>
      <c r="D42" s="324"/>
      <c r="E42" s="188"/>
      <c r="F42" s="189"/>
      <c r="G42" s="189"/>
      <c r="H42" s="189"/>
      <c r="I42" s="189"/>
      <c r="J42" s="190"/>
      <c r="K42" s="117"/>
      <c r="L42" s="127" t="str">
        <f t="shared" si="0"/>
        <v xml:space="preserve"> </v>
      </c>
      <c r="M42" s="128" t="str">
        <f t="shared" si="1"/>
        <v xml:space="preserve"> </v>
      </c>
      <c r="N42" s="129" t="str">
        <f t="shared" si="2"/>
        <v xml:space="preserve"> </v>
      </c>
      <c r="O42" s="1"/>
      <c r="P42" s="185" t="s">
        <v>35</v>
      </c>
      <c r="Q42" s="162">
        <f t="shared" ref="Q42:R42" si="15">(Q34*100/Q$36)/100</f>
        <v>0.5</v>
      </c>
      <c r="R42" s="164">
        <f t="shared" si="15"/>
        <v>0.5</v>
      </c>
      <c r="S42" s="117"/>
      <c r="T42" s="1"/>
      <c r="U42" s="1"/>
      <c r="V42" s="117"/>
      <c r="W42" s="117"/>
      <c r="X42" s="1"/>
      <c r="Y42" s="1"/>
      <c r="Z42" s="1"/>
      <c r="AA42" s="1"/>
      <c r="AB42" s="1"/>
      <c r="AC42" s="1"/>
      <c r="AD42" s="6"/>
    </row>
    <row r="43" spans="1:30" ht="24" customHeight="1">
      <c r="A43" s="108"/>
      <c r="B43" s="121">
        <v>30</v>
      </c>
      <c r="C43" s="330"/>
      <c r="D43" s="331"/>
      <c r="E43" s="337"/>
      <c r="F43" s="189"/>
      <c r="G43" s="189"/>
      <c r="H43" s="189"/>
      <c r="I43" s="189"/>
      <c r="J43" s="190"/>
      <c r="K43" s="117"/>
      <c r="L43" s="127" t="str">
        <f t="shared" si="0"/>
        <v xml:space="preserve"> </v>
      </c>
      <c r="M43" s="128" t="str">
        <f t="shared" si="1"/>
        <v xml:space="preserve"> </v>
      </c>
      <c r="N43" s="129" t="str">
        <f t="shared" si="2"/>
        <v xml:space="preserve"> </v>
      </c>
      <c r="O43" s="1"/>
      <c r="P43" s="140" t="s">
        <v>36</v>
      </c>
      <c r="Q43" s="167">
        <f t="shared" ref="Q43:R43" si="16">(Q35*100/Q$36)/100</f>
        <v>0.28571428571428575</v>
      </c>
      <c r="R43" s="169">
        <f t="shared" si="16"/>
        <v>0.25</v>
      </c>
      <c r="S43" s="117"/>
      <c r="T43" s="1"/>
      <c r="U43" s="1"/>
      <c r="V43" s="117"/>
      <c r="W43" s="117"/>
      <c r="X43" s="1"/>
      <c r="Y43" s="1"/>
      <c r="Z43" s="1"/>
      <c r="AA43" s="1"/>
      <c r="AB43" s="1"/>
      <c r="AC43" s="1"/>
      <c r="AD43" s="6"/>
    </row>
    <row r="44" spans="1:30" ht="24" customHeight="1">
      <c r="A44" s="108"/>
      <c r="B44" s="132">
        <v>31</v>
      </c>
      <c r="C44" s="323"/>
      <c r="D44" s="324"/>
      <c r="E44" s="188"/>
      <c r="F44" s="189"/>
      <c r="G44" s="189"/>
      <c r="H44" s="189"/>
      <c r="I44" s="189"/>
      <c r="J44" s="190"/>
      <c r="K44" s="117"/>
      <c r="L44" s="127" t="str">
        <f t="shared" si="0"/>
        <v xml:space="preserve"> </v>
      </c>
      <c r="M44" s="128" t="str">
        <f t="shared" si="1"/>
        <v xml:space="preserve"> </v>
      </c>
      <c r="N44" s="129" t="str">
        <f t="shared" si="2"/>
        <v xml:space="preserve"> </v>
      </c>
      <c r="O44" s="117"/>
      <c r="P44" s="145" t="s">
        <v>26</v>
      </c>
      <c r="Q44" s="170">
        <f t="shared" ref="Q44:R44" si="17">SUM(Q40:Q43)</f>
        <v>1</v>
      </c>
      <c r="R44" s="172">
        <f t="shared" si="17"/>
        <v>1</v>
      </c>
      <c r="S44" s="117"/>
      <c r="T44" s="1"/>
      <c r="U44" s="1"/>
      <c r="V44" s="117"/>
      <c r="W44" s="117"/>
      <c r="X44" s="1"/>
      <c r="Y44" s="1"/>
      <c r="Z44" s="1"/>
      <c r="AA44" s="1"/>
      <c r="AB44" s="1"/>
      <c r="AC44" s="1"/>
      <c r="AD44" s="6"/>
    </row>
    <row r="45" spans="1:30" ht="24" customHeight="1">
      <c r="A45" s="108"/>
      <c r="B45" s="121">
        <v>32</v>
      </c>
      <c r="C45" s="330"/>
      <c r="D45" s="331"/>
      <c r="E45" s="193"/>
      <c r="F45" s="189"/>
      <c r="G45" s="189"/>
      <c r="H45" s="189"/>
      <c r="I45" s="189"/>
      <c r="J45" s="190"/>
      <c r="K45" s="117"/>
      <c r="L45" s="127" t="str">
        <f t="shared" si="0"/>
        <v xml:space="preserve"> </v>
      </c>
      <c r="M45" s="128" t="str">
        <f t="shared" si="1"/>
        <v xml:space="preserve"> </v>
      </c>
      <c r="N45" s="129" t="str">
        <f t="shared" si="2"/>
        <v xml:space="preserve"> </v>
      </c>
      <c r="O45" s="117"/>
      <c r="P45" s="1"/>
      <c r="Q45" s="1"/>
      <c r="R45" s="1"/>
      <c r="S45" s="117"/>
      <c r="T45" s="1"/>
      <c r="U45" s="1"/>
      <c r="V45" s="117"/>
      <c r="W45" s="117"/>
      <c r="X45" s="1"/>
      <c r="Y45" s="1"/>
      <c r="Z45" s="1"/>
      <c r="AA45" s="1"/>
      <c r="AB45" s="1"/>
      <c r="AC45" s="1"/>
      <c r="AD45" s="6"/>
    </row>
    <row r="46" spans="1:30" ht="24" customHeight="1">
      <c r="A46" s="108"/>
      <c r="B46" s="132">
        <v>33</v>
      </c>
      <c r="C46" s="323"/>
      <c r="D46" s="324"/>
      <c r="E46" s="188"/>
      <c r="F46" s="189"/>
      <c r="G46" s="189"/>
      <c r="H46" s="189"/>
      <c r="I46" s="189"/>
      <c r="J46" s="190"/>
      <c r="K46" s="117"/>
      <c r="L46" s="127" t="str">
        <f t="shared" si="0"/>
        <v xml:space="preserve"> </v>
      </c>
      <c r="M46" s="128" t="str">
        <f t="shared" si="1"/>
        <v xml:space="preserve"> </v>
      </c>
      <c r="N46" s="129" t="str">
        <f t="shared" si="2"/>
        <v xml:space="preserve"> </v>
      </c>
      <c r="O46" s="117"/>
      <c r="P46" s="396" t="s">
        <v>93</v>
      </c>
      <c r="Q46" s="383"/>
      <c r="R46" s="384"/>
      <c r="S46" s="117"/>
      <c r="T46" s="117"/>
      <c r="U46" s="117"/>
      <c r="V46" s="117"/>
      <c r="W46" s="117"/>
      <c r="X46" s="1"/>
      <c r="Y46" s="1"/>
      <c r="Z46" s="1"/>
      <c r="AA46" s="1"/>
      <c r="AB46" s="1"/>
      <c r="AC46" s="1"/>
      <c r="AD46" s="6"/>
    </row>
    <row r="47" spans="1:30" ht="24" customHeight="1">
      <c r="A47" s="108"/>
      <c r="B47" s="121">
        <v>34</v>
      </c>
      <c r="C47" s="330"/>
      <c r="D47" s="331"/>
      <c r="E47" s="193"/>
      <c r="F47" s="189"/>
      <c r="G47" s="189"/>
      <c r="H47" s="189"/>
      <c r="I47" s="189"/>
      <c r="J47" s="190"/>
      <c r="K47" s="117"/>
      <c r="L47" s="127" t="str">
        <f t="shared" si="0"/>
        <v xml:space="preserve"> </v>
      </c>
      <c r="M47" s="128" t="str">
        <f t="shared" si="1"/>
        <v xml:space="preserve"> </v>
      </c>
      <c r="N47" s="129" t="str">
        <f t="shared" si="2"/>
        <v xml:space="preserve"> </v>
      </c>
      <c r="O47" s="117"/>
      <c r="P47" s="402" t="s">
        <v>16</v>
      </c>
      <c r="Q47" s="404" t="s">
        <v>94</v>
      </c>
      <c r="R47" s="405"/>
      <c r="S47" s="117"/>
      <c r="T47" s="117"/>
      <c r="U47" s="117"/>
      <c r="V47" s="117"/>
      <c r="W47" s="117"/>
      <c r="X47" s="1"/>
      <c r="Y47" s="1"/>
      <c r="Z47" s="1"/>
      <c r="AA47" s="1"/>
      <c r="AB47" s="1"/>
      <c r="AC47" s="1"/>
      <c r="AD47" s="6"/>
    </row>
    <row r="48" spans="1:30" ht="24" customHeight="1">
      <c r="A48" s="108"/>
      <c r="B48" s="132">
        <v>35</v>
      </c>
      <c r="C48" s="323"/>
      <c r="D48" s="338"/>
      <c r="E48" s="188"/>
      <c r="F48" s="189"/>
      <c r="G48" s="189"/>
      <c r="H48" s="189"/>
      <c r="I48" s="189"/>
      <c r="J48" s="190"/>
      <c r="K48" s="117"/>
      <c r="L48" s="127" t="str">
        <f t="shared" si="0"/>
        <v xml:space="preserve"> </v>
      </c>
      <c r="M48" s="128" t="str">
        <f t="shared" si="1"/>
        <v xml:space="preserve"> </v>
      </c>
      <c r="N48" s="129" t="str">
        <f t="shared" si="2"/>
        <v xml:space="preserve"> </v>
      </c>
      <c r="O48" s="117"/>
      <c r="P48" s="403"/>
      <c r="Q48" s="406"/>
      <c r="R48" s="407"/>
      <c r="S48" s="117"/>
      <c r="T48" s="117"/>
      <c r="U48" s="117"/>
      <c r="V48" s="117"/>
      <c r="W48" s="117"/>
      <c r="X48" s="1"/>
      <c r="Y48" s="1"/>
      <c r="Z48" s="1"/>
      <c r="AA48" s="1"/>
      <c r="AB48" s="1"/>
      <c r="AC48" s="1"/>
      <c r="AD48" s="6"/>
    </row>
    <row r="49" spans="1:30" ht="24" customHeight="1">
      <c r="A49" s="108"/>
      <c r="B49" s="121">
        <v>36</v>
      </c>
      <c r="C49" s="330"/>
      <c r="D49" s="331"/>
      <c r="E49" s="193"/>
      <c r="F49" s="189"/>
      <c r="G49" s="189"/>
      <c r="H49" s="189"/>
      <c r="I49" s="189"/>
      <c r="J49" s="190"/>
      <c r="K49" s="117"/>
      <c r="L49" s="127" t="str">
        <f t="shared" si="0"/>
        <v xml:space="preserve"> </v>
      </c>
      <c r="M49" s="128" t="str">
        <f t="shared" si="1"/>
        <v xml:space="preserve"> </v>
      </c>
      <c r="N49" s="129" t="str">
        <f t="shared" si="2"/>
        <v xml:space="preserve"> </v>
      </c>
      <c r="O49" s="117"/>
      <c r="P49" s="339" t="s">
        <v>22</v>
      </c>
      <c r="Q49" s="439">
        <f>COUNTIFS($N$14:$N$61,"&gt;=0",$N$14:$N$61,"&lt;0,99")</f>
        <v>0</v>
      </c>
      <c r="R49" s="415"/>
      <c r="S49" s="117"/>
      <c r="T49" s="117"/>
      <c r="U49" s="117"/>
      <c r="V49" s="117"/>
      <c r="W49" s="117"/>
      <c r="X49" s="1"/>
      <c r="Y49" s="1"/>
      <c r="Z49" s="1"/>
      <c r="AA49" s="1"/>
      <c r="AB49" s="1"/>
      <c r="AC49" s="1"/>
      <c r="AD49" s="6"/>
    </row>
    <row r="50" spans="1:30" ht="24" customHeight="1">
      <c r="A50" s="108"/>
      <c r="B50" s="132">
        <v>37</v>
      </c>
      <c r="C50" s="195"/>
      <c r="D50" s="196"/>
      <c r="E50" s="188"/>
      <c r="F50" s="188"/>
      <c r="G50" s="188"/>
      <c r="H50" s="188"/>
      <c r="I50" s="188"/>
      <c r="J50" s="197"/>
      <c r="K50" s="117"/>
      <c r="L50" s="127" t="str">
        <f t="shared" si="0"/>
        <v xml:space="preserve"> </v>
      </c>
      <c r="M50" s="128" t="str">
        <f t="shared" si="1"/>
        <v xml:space="preserve"> </v>
      </c>
      <c r="N50" s="129" t="str">
        <f t="shared" si="2"/>
        <v xml:space="preserve"> </v>
      </c>
      <c r="O50" s="117"/>
      <c r="P50" s="198" t="s">
        <v>23</v>
      </c>
      <c r="Q50" s="409">
        <f>COUNTIFS($N$14:$N$61,"&gt;=1",$N$14:$N$61,"&lt;1,99")</f>
        <v>7</v>
      </c>
      <c r="R50" s="381"/>
      <c r="S50" s="117"/>
      <c r="T50" s="117"/>
      <c r="U50" s="117"/>
      <c r="V50" s="117"/>
      <c r="W50" s="117"/>
      <c r="X50" s="1"/>
      <c r="Y50" s="1"/>
      <c r="Z50" s="1"/>
      <c r="AA50" s="1"/>
      <c r="AB50" s="1"/>
      <c r="AC50" s="1"/>
      <c r="AD50" s="6"/>
    </row>
    <row r="51" spans="1:30" ht="24" customHeight="1">
      <c r="A51" s="108"/>
      <c r="B51" s="121">
        <v>38</v>
      </c>
      <c r="C51" s="199"/>
      <c r="D51" s="200"/>
      <c r="E51" s="193"/>
      <c r="F51" s="188"/>
      <c r="G51" s="188"/>
      <c r="H51" s="188"/>
      <c r="I51" s="188"/>
      <c r="J51" s="197"/>
      <c r="K51" s="117"/>
      <c r="L51" s="127" t="str">
        <f t="shared" si="0"/>
        <v xml:space="preserve"> </v>
      </c>
      <c r="M51" s="128" t="str">
        <f t="shared" si="1"/>
        <v xml:space="preserve"> </v>
      </c>
      <c r="N51" s="129" t="str">
        <f t="shared" si="2"/>
        <v xml:space="preserve"> </v>
      </c>
      <c r="O51" s="117"/>
      <c r="P51" s="201" t="s">
        <v>24</v>
      </c>
      <c r="Q51" s="410">
        <f>COUNTIFS($N$14:$N$61,"&gt;=2",$N$14:$N$61,"&lt;2,99")</f>
        <v>17</v>
      </c>
      <c r="R51" s="381"/>
      <c r="S51" s="117"/>
      <c r="T51" s="117"/>
      <c r="U51" s="117"/>
      <c r="V51" s="117"/>
      <c r="W51" s="117"/>
      <c r="X51" s="1"/>
      <c r="Y51" s="1"/>
      <c r="Z51" s="1"/>
      <c r="AA51" s="1"/>
      <c r="AB51" s="1"/>
      <c r="AC51" s="1"/>
      <c r="AD51" s="6"/>
    </row>
    <row r="52" spans="1:30" ht="24" customHeight="1">
      <c r="A52" s="108"/>
      <c r="B52" s="132">
        <v>39</v>
      </c>
      <c r="C52" s="195"/>
      <c r="D52" s="196"/>
      <c r="E52" s="189"/>
      <c r="F52" s="188"/>
      <c r="G52" s="188"/>
      <c r="H52" s="188"/>
      <c r="I52" s="188"/>
      <c r="J52" s="197"/>
      <c r="K52" s="117"/>
      <c r="L52" s="127" t="str">
        <f t="shared" si="0"/>
        <v xml:space="preserve"> </v>
      </c>
      <c r="M52" s="128" t="str">
        <f t="shared" si="1"/>
        <v xml:space="preserve"> </v>
      </c>
      <c r="N52" s="129" t="str">
        <f t="shared" si="2"/>
        <v xml:space="preserve"> </v>
      </c>
      <c r="O52" s="117"/>
      <c r="P52" s="202" t="s">
        <v>25</v>
      </c>
      <c r="Q52" s="411">
        <f>COUNTIF($N$14:$N$61,"3")</f>
        <v>4</v>
      </c>
      <c r="R52" s="381"/>
      <c r="S52" s="117"/>
      <c r="T52" s="117"/>
      <c r="U52" s="117"/>
      <c r="V52" s="117"/>
      <c r="W52" s="117"/>
      <c r="X52" s="1"/>
      <c r="Y52" s="1"/>
      <c r="Z52" s="1"/>
      <c r="AA52" s="1"/>
      <c r="AB52" s="1"/>
      <c r="AC52" s="1"/>
      <c r="AD52" s="6"/>
    </row>
    <row r="53" spans="1:30" ht="24" customHeight="1">
      <c r="A53" s="108"/>
      <c r="B53" s="121">
        <v>40</v>
      </c>
      <c r="C53" s="199"/>
      <c r="D53" s="200"/>
      <c r="E53" s="193"/>
      <c r="F53" s="188"/>
      <c r="G53" s="188"/>
      <c r="H53" s="188"/>
      <c r="I53" s="188"/>
      <c r="J53" s="197"/>
      <c r="K53" s="117"/>
      <c r="L53" s="127" t="str">
        <f t="shared" si="0"/>
        <v xml:space="preserve"> </v>
      </c>
      <c r="M53" s="128" t="str">
        <f t="shared" si="1"/>
        <v xml:space="preserve"> </v>
      </c>
      <c r="N53" s="129" t="str">
        <f t="shared" si="2"/>
        <v xml:space="preserve"> </v>
      </c>
      <c r="O53" s="117"/>
      <c r="P53" s="145" t="s">
        <v>26</v>
      </c>
      <c r="Q53" s="412">
        <f>SUM(Q49:R52)</f>
        <v>28</v>
      </c>
      <c r="R53" s="401"/>
      <c r="S53" s="117"/>
      <c r="T53" s="117"/>
      <c r="U53" s="117"/>
      <c r="V53" s="117"/>
      <c r="W53" s="117"/>
      <c r="X53" s="1"/>
      <c r="Y53" s="1"/>
      <c r="Z53" s="1"/>
      <c r="AA53" s="1"/>
      <c r="AB53" s="1"/>
      <c r="AC53" s="1"/>
      <c r="AD53" s="6"/>
    </row>
    <row r="54" spans="1:30" ht="24" customHeight="1">
      <c r="A54" s="108"/>
      <c r="B54" s="132">
        <v>41</v>
      </c>
      <c r="C54" s="195"/>
      <c r="D54" s="196"/>
      <c r="E54" s="188"/>
      <c r="F54" s="188"/>
      <c r="G54" s="188"/>
      <c r="H54" s="188"/>
      <c r="I54" s="188"/>
      <c r="J54" s="197"/>
      <c r="K54" s="117"/>
      <c r="L54" s="127" t="str">
        <f t="shared" si="0"/>
        <v xml:space="preserve"> </v>
      </c>
      <c r="M54" s="128" t="str">
        <f t="shared" si="1"/>
        <v xml:space="preserve"> </v>
      </c>
      <c r="N54" s="129" t="str">
        <f t="shared" si="2"/>
        <v xml:space="preserve"> </v>
      </c>
      <c r="O54" s="117"/>
      <c r="P54" s="396" t="s">
        <v>95</v>
      </c>
      <c r="Q54" s="383"/>
      <c r="R54" s="384"/>
      <c r="S54" s="117"/>
      <c r="T54" s="117"/>
      <c r="U54" s="117"/>
      <c r="V54" s="117"/>
      <c r="W54" s="117"/>
      <c r="X54" s="1"/>
      <c r="Y54" s="1"/>
      <c r="Z54" s="1"/>
      <c r="AA54" s="1"/>
      <c r="AB54" s="1"/>
      <c r="AC54" s="1"/>
      <c r="AD54" s="6"/>
    </row>
    <row r="55" spans="1:30" ht="24" customHeight="1">
      <c r="A55" s="108"/>
      <c r="B55" s="121">
        <v>42</v>
      </c>
      <c r="C55" s="199"/>
      <c r="D55" s="200"/>
      <c r="E55" s="193"/>
      <c r="F55" s="188"/>
      <c r="G55" s="188"/>
      <c r="H55" s="188"/>
      <c r="I55" s="188"/>
      <c r="J55" s="197"/>
      <c r="K55" s="117"/>
      <c r="L55" s="127" t="str">
        <f t="shared" si="0"/>
        <v xml:space="preserve"> </v>
      </c>
      <c r="M55" s="128" t="str">
        <f t="shared" si="1"/>
        <v xml:space="preserve"> </v>
      </c>
      <c r="N55" s="129" t="str">
        <f t="shared" si="2"/>
        <v xml:space="preserve"> </v>
      </c>
      <c r="O55" s="117"/>
      <c r="P55" s="402" t="s">
        <v>16</v>
      </c>
      <c r="Q55" s="404" t="s">
        <v>96</v>
      </c>
      <c r="R55" s="405"/>
      <c r="S55" s="117"/>
      <c r="T55" s="117"/>
      <c r="U55" s="117"/>
      <c r="V55" s="117"/>
      <c r="W55" s="117"/>
      <c r="X55" s="1"/>
      <c r="Y55" s="1"/>
      <c r="Z55" s="1"/>
      <c r="AA55" s="1"/>
      <c r="AB55" s="1"/>
      <c r="AC55" s="1"/>
      <c r="AD55" s="6"/>
    </row>
    <row r="56" spans="1:30" ht="24" customHeight="1">
      <c r="A56" s="108"/>
      <c r="B56" s="132">
        <v>43</v>
      </c>
      <c r="C56" s="195"/>
      <c r="D56" s="196"/>
      <c r="E56" s="188"/>
      <c r="F56" s="188"/>
      <c r="G56" s="188"/>
      <c r="H56" s="188"/>
      <c r="I56" s="188"/>
      <c r="J56" s="197"/>
      <c r="K56" s="117"/>
      <c r="L56" s="127" t="str">
        <f t="shared" si="0"/>
        <v xml:space="preserve"> </v>
      </c>
      <c r="M56" s="128" t="str">
        <f t="shared" si="1"/>
        <v xml:space="preserve"> </v>
      </c>
      <c r="N56" s="129" t="str">
        <f t="shared" si="2"/>
        <v xml:space="preserve"> </v>
      </c>
      <c r="O56" s="117"/>
      <c r="P56" s="403"/>
      <c r="Q56" s="406"/>
      <c r="R56" s="407"/>
      <c r="S56" s="117"/>
      <c r="T56" s="117"/>
      <c r="U56" s="117"/>
      <c r="V56" s="117"/>
      <c r="W56" s="117"/>
      <c r="X56" s="1"/>
      <c r="Y56" s="1"/>
      <c r="Z56" s="1"/>
      <c r="AA56" s="1"/>
      <c r="AB56" s="1"/>
      <c r="AC56" s="1"/>
      <c r="AD56" s="6"/>
    </row>
    <row r="57" spans="1:30" ht="24" customHeight="1">
      <c r="A57" s="108"/>
      <c r="B57" s="121">
        <v>44</v>
      </c>
      <c r="C57" s="203"/>
      <c r="D57" s="204"/>
      <c r="E57" s="205"/>
      <c r="F57" s="189"/>
      <c r="G57" s="189"/>
      <c r="H57" s="189"/>
      <c r="I57" s="189"/>
      <c r="J57" s="190"/>
      <c r="K57" s="117"/>
      <c r="L57" s="127" t="str">
        <f t="shared" si="0"/>
        <v xml:space="preserve"> </v>
      </c>
      <c r="M57" s="128" t="str">
        <f t="shared" si="1"/>
        <v xml:space="preserve"> </v>
      </c>
      <c r="N57" s="129" t="str">
        <f t="shared" si="2"/>
        <v xml:space="preserve"> </v>
      </c>
      <c r="O57" s="117"/>
      <c r="P57" s="206" t="s">
        <v>33</v>
      </c>
      <c r="Q57" s="414">
        <f t="shared" ref="Q57:Q60" si="18">(Q49*100/$Q$53)/100</f>
        <v>0</v>
      </c>
      <c r="R57" s="415"/>
      <c r="S57" s="117"/>
      <c r="T57" s="117"/>
      <c r="U57" s="117"/>
      <c r="V57" s="117"/>
      <c r="W57" s="117"/>
      <c r="X57" s="1"/>
      <c r="Y57" s="1"/>
      <c r="Z57" s="1"/>
      <c r="AA57" s="1"/>
      <c r="AB57" s="1"/>
      <c r="AC57" s="1"/>
      <c r="AD57" s="6"/>
    </row>
    <row r="58" spans="1:30" ht="24" customHeight="1">
      <c r="A58" s="108"/>
      <c r="B58" s="132">
        <v>45</v>
      </c>
      <c r="C58" s="207"/>
      <c r="D58" s="208"/>
      <c r="E58" s="189"/>
      <c r="F58" s="189"/>
      <c r="G58" s="189"/>
      <c r="H58" s="189"/>
      <c r="I58" s="189"/>
      <c r="J58" s="190"/>
      <c r="K58" s="117"/>
      <c r="L58" s="127" t="str">
        <f t="shared" si="0"/>
        <v xml:space="preserve"> </v>
      </c>
      <c r="M58" s="128" t="str">
        <f t="shared" si="1"/>
        <v xml:space="preserve"> </v>
      </c>
      <c r="N58" s="129" t="str">
        <f t="shared" si="2"/>
        <v xml:space="preserve"> </v>
      </c>
      <c r="O58" s="117"/>
      <c r="P58" s="130" t="s">
        <v>34</v>
      </c>
      <c r="Q58" s="416">
        <f t="shared" si="18"/>
        <v>0.25</v>
      </c>
      <c r="R58" s="381"/>
      <c r="S58" s="117"/>
      <c r="T58" s="117"/>
      <c r="U58" s="117"/>
      <c r="V58" s="117"/>
      <c r="W58" s="117"/>
      <c r="X58" s="1"/>
      <c r="Y58" s="1"/>
      <c r="Z58" s="1"/>
      <c r="AA58" s="1"/>
      <c r="AB58" s="1"/>
      <c r="AC58" s="1"/>
      <c r="AD58" s="6"/>
    </row>
    <row r="59" spans="1:30" ht="24" customHeight="1">
      <c r="A59" s="108"/>
      <c r="B59" s="121">
        <v>46</v>
      </c>
      <c r="C59" s="203"/>
      <c r="D59" s="204"/>
      <c r="E59" s="205"/>
      <c r="F59" s="189"/>
      <c r="G59" s="189"/>
      <c r="H59" s="189"/>
      <c r="I59" s="189"/>
      <c r="J59" s="190"/>
      <c r="K59" s="117"/>
      <c r="L59" s="127" t="str">
        <f t="shared" si="0"/>
        <v xml:space="preserve"> </v>
      </c>
      <c r="M59" s="128" t="str">
        <f t="shared" si="1"/>
        <v xml:space="preserve"> </v>
      </c>
      <c r="N59" s="129" t="str">
        <f t="shared" si="2"/>
        <v xml:space="preserve"> </v>
      </c>
      <c r="O59" s="1"/>
      <c r="P59" s="185" t="s">
        <v>35</v>
      </c>
      <c r="Q59" s="398">
        <f t="shared" si="18"/>
        <v>0.60714285714285721</v>
      </c>
      <c r="R59" s="381"/>
      <c r="S59" s="79"/>
      <c r="T59" s="79"/>
      <c r="U59" s="79"/>
      <c r="V59" s="79"/>
      <c r="W59" s="79"/>
      <c r="X59" s="1"/>
      <c r="Y59" s="1"/>
      <c r="Z59" s="1"/>
      <c r="AA59" s="1"/>
      <c r="AB59" s="1"/>
      <c r="AC59" s="1"/>
      <c r="AD59" s="6"/>
    </row>
    <row r="60" spans="1:30" ht="24" customHeight="1">
      <c r="A60" s="108"/>
      <c r="B60" s="209">
        <v>47</v>
      </c>
      <c r="C60" s="207"/>
      <c r="D60" s="208"/>
      <c r="E60" s="189"/>
      <c r="F60" s="189"/>
      <c r="G60" s="189"/>
      <c r="H60" s="189"/>
      <c r="I60" s="189"/>
      <c r="J60" s="190"/>
      <c r="K60" s="117"/>
      <c r="L60" s="127" t="str">
        <f t="shared" si="0"/>
        <v xml:space="preserve"> </v>
      </c>
      <c r="M60" s="128" t="str">
        <f t="shared" si="1"/>
        <v xml:space="preserve"> </v>
      </c>
      <c r="N60" s="129" t="str">
        <f t="shared" si="2"/>
        <v xml:space="preserve"> </v>
      </c>
      <c r="O60" s="1"/>
      <c r="P60" s="140" t="s">
        <v>36</v>
      </c>
      <c r="Q60" s="399">
        <f t="shared" si="18"/>
        <v>0.14285714285714288</v>
      </c>
      <c r="R60" s="381"/>
      <c r="S60" s="79"/>
      <c r="T60" s="79"/>
      <c r="U60" s="79"/>
      <c r="V60" s="79"/>
      <c r="W60" s="79"/>
      <c r="X60" s="1"/>
      <c r="Y60" s="1"/>
      <c r="Z60" s="1"/>
      <c r="AA60" s="1"/>
      <c r="AB60" s="1"/>
      <c r="AC60" s="1"/>
      <c r="AD60" s="6"/>
    </row>
    <row r="61" spans="1:30" ht="24" customHeight="1">
      <c r="A61" s="108"/>
      <c r="B61" s="210">
        <v>48</v>
      </c>
      <c r="C61" s="211"/>
      <c r="D61" s="212"/>
      <c r="E61" s="213"/>
      <c r="F61" s="214"/>
      <c r="G61" s="214"/>
      <c r="H61" s="214"/>
      <c r="I61" s="214"/>
      <c r="J61" s="215"/>
      <c r="K61" s="117"/>
      <c r="L61" s="216" t="str">
        <f t="shared" si="0"/>
        <v xml:space="preserve"> </v>
      </c>
      <c r="M61" s="217" t="str">
        <f t="shared" si="1"/>
        <v xml:space="preserve"> </v>
      </c>
      <c r="N61" s="218" t="str">
        <f t="shared" si="2"/>
        <v xml:space="preserve"> </v>
      </c>
      <c r="O61" s="1"/>
      <c r="P61" s="145" t="s">
        <v>26</v>
      </c>
      <c r="Q61" s="400">
        <f>SUM(Q57:R60)</f>
        <v>1</v>
      </c>
      <c r="R61" s="401"/>
      <c r="S61" s="79"/>
      <c r="T61" s="79"/>
      <c r="U61" s="79"/>
      <c r="V61" s="79"/>
      <c r="W61" s="79"/>
      <c r="X61" s="1"/>
      <c r="Y61" s="1"/>
      <c r="Z61" s="1"/>
      <c r="AA61" s="1"/>
      <c r="AB61" s="1"/>
      <c r="AC61" s="1"/>
      <c r="AD61" s="6"/>
    </row>
    <row r="62" spans="1:30" ht="31.5" customHeight="1">
      <c r="A62" s="219"/>
      <c r="B62" s="68"/>
      <c r="S62" s="73"/>
      <c r="T62" s="73"/>
      <c r="U62" s="73"/>
      <c r="V62" s="73"/>
      <c r="W62" s="73"/>
      <c r="AD62" s="75"/>
    </row>
    <row r="63" spans="1:30" ht="32.25" customHeight="1">
      <c r="A63" s="42"/>
      <c r="B63" s="393" t="s">
        <v>60</v>
      </c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4"/>
      <c r="P63" s="393" t="s">
        <v>97</v>
      </c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4"/>
    </row>
    <row r="64" spans="1:30" ht="34.5" customHeight="1">
      <c r="A64" s="219"/>
      <c r="B64" s="68"/>
      <c r="O64" s="219"/>
      <c r="P64" s="73"/>
      <c r="Q64" s="73"/>
      <c r="R64" s="73"/>
      <c r="S64" s="73"/>
      <c r="T64" s="73"/>
      <c r="U64" s="73"/>
      <c r="V64" s="73"/>
      <c r="W64" s="73"/>
      <c r="AD64" s="75"/>
    </row>
    <row r="65" spans="1:30" ht="15.75" customHeight="1">
      <c r="A65" s="219"/>
      <c r="B65" s="68"/>
      <c r="L65" s="404" t="s">
        <v>98</v>
      </c>
      <c r="M65" s="405"/>
      <c r="N65" s="402" t="s">
        <v>61</v>
      </c>
      <c r="O65" s="219"/>
      <c r="P65" s="396" t="s">
        <v>53</v>
      </c>
      <c r="Q65" s="383"/>
      <c r="R65" s="383"/>
      <c r="S65" s="383"/>
      <c r="T65" s="383"/>
      <c r="U65" s="384"/>
      <c r="V65" s="73"/>
      <c r="W65" s="73"/>
      <c r="AD65" s="75"/>
    </row>
    <row r="66" spans="1:30" ht="15.75" customHeight="1">
      <c r="A66" s="219"/>
      <c r="B66" s="68"/>
      <c r="L66" s="406"/>
      <c r="M66" s="407"/>
      <c r="N66" s="425"/>
      <c r="O66" s="219"/>
      <c r="P66" s="397" t="s">
        <v>99</v>
      </c>
      <c r="Q66" s="383"/>
      <c r="R66" s="383"/>
      <c r="S66" s="383"/>
      <c r="T66" s="383"/>
      <c r="U66" s="384"/>
      <c r="V66" s="73"/>
      <c r="W66" s="73"/>
      <c r="AD66" s="75"/>
    </row>
    <row r="67" spans="1:30" ht="15.75" customHeight="1">
      <c r="A67" s="220"/>
      <c r="B67" s="221" t="s">
        <v>57</v>
      </c>
      <c r="C67" s="351" t="s">
        <v>58</v>
      </c>
      <c r="D67" s="351" t="s">
        <v>59</v>
      </c>
      <c r="E67" s="351" t="s">
        <v>60</v>
      </c>
      <c r="G67" s="106" t="s">
        <v>17</v>
      </c>
      <c r="H67" s="91" t="s">
        <v>18</v>
      </c>
      <c r="I67" s="92" t="s">
        <v>19</v>
      </c>
      <c r="J67" s="92" t="s">
        <v>20</v>
      </c>
      <c r="K67" s="93" t="s">
        <v>21</v>
      </c>
      <c r="L67" s="102" t="s">
        <v>54</v>
      </c>
      <c r="M67" s="222" t="s">
        <v>55</v>
      </c>
      <c r="N67" s="440"/>
      <c r="O67" s="219"/>
      <c r="P67" s="105" t="s">
        <v>16</v>
      </c>
      <c r="Q67" s="97" t="s">
        <v>17</v>
      </c>
      <c r="R67" s="223" t="s">
        <v>18</v>
      </c>
      <c r="S67" s="224" t="s">
        <v>19</v>
      </c>
      <c r="T67" s="224" t="s">
        <v>20</v>
      </c>
      <c r="U67" s="100" t="s">
        <v>21</v>
      </c>
      <c r="V67" s="73"/>
      <c r="W67" s="73"/>
      <c r="AD67" s="75"/>
    </row>
    <row r="68" spans="1:30" ht="25.5" customHeight="1">
      <c r="A68" s="44"/>
      <c r="B68" s="225">
        <v>1</v>
      </c>
      <c r="C68" s="353">
        <v>1021683356</v>
      </c>
      <c r="D68" s="353" t="s">
        <v>196</v>
      </c>
      <c r="E68" s="353" t="s">
        <v>67</v>
      </c>
      <c r="G68" s="143">
        <f>VLOOKUP($C68,$C$14:$N$40,4,FALSE)</f>
        <v>0</v>
      </c>
      <c r="H68" s="143">
        <f>VLOOKUP($C68,$C$14:$N$40,5,FALSE)</f>
        <v>3</v>
      </c>
      <c r="I68" s="143">
        <f>VLOOKUP($C68,$C$14:$N$40,6,FALSE)</f>
        <v>3</v>
      </c>
      <c r="J68" s="143">
        <f>VLOOKUP($C68,$C$14:$N$40,7,FALSE)</f>
        <v>3</v>
      </c>
      <c r="K68" s="143">
        <f>VLOOKUP($C68,$C$14:$N$40,8,FALSE)</f>
        <v>1</v>
      </c>
      <c r="L68" s="143">
        <f>VLOOKUP($C68,$C$14:$N$40,9,FALSE)</f>
        <v>0</v>
      </c>
      <c r="M68" s="143">
        <f>VLOOKUP($C68,$C$14:$N$40,10,FALSE)</f>
        <v>1.5</v>
      </c>
      <c r="N68" s="143">
        <f>VLOOKUP($C68,$C$14:$N$40,11,FALSE)</f>
        <v>2.3333333333333335</v>
      </c>
      <c r="O68" s="43"/>
      <c r="P68" s="227" t="s">
        <v>22</v>
      </c>
      <c r="Q68" s="228">
        <f t="shared" ref="Q68:U68" si="19">COUNTIF(G$68:G$87,"0")</f>
        <v>1</v>
      </c>
      <c r="R68" s="229">
        <f t="shared" si="19"/>
        <v>0</v>
      </c>
      <c r="S68" s="229">
        <f t="shared" si="19"/>
        <v>0</v>
      </c>
      <c r="T68" s="229">
        <f t="shared" si="19"/>
        <v>0</v>
      </c>
      <c r="U68" s="230">
        <f t="shared" si="19"/>
        <v>0</v>
      </c>
      <c r="V68" s="79"/>
      <c r="W68" s="79"/>
      <c r="X68" s="1"/>
      <c r="Y68" s="1"/>
      <c r="Z68" s="1"/>
      <c r="AA68" s="1"/>
      <c r="AB68" s="1"/>
      <c r="AC68" s="1"/>
      <c r="AD68" s="6"/>
    </row>
    <row r="69" spans="1:30" ht="25.5" customHeight="1">
      <c r="A69" s="44"/>
      <c r="B69" s="231">
        <v>2</v>
      </c>
      <c r="C69" s="353">
        <v>1028890247</v>
      </c>
      <c r="D69" s="353" t="s">
        <v>186</v>
      </c>
      <c r="E69" s="353" t="s">
        <v>108</v>
      </c>
      <c r="G69" s="143">
        <f t="shared" ref="G69:G71" si="20">VLOOKUP($C69,$C$14:$N$40,4,FALSE)</f>
        <v>3</v>
      </c>
      <c r="H69" s="143">
        <f t="shared" ref="H69:H71" si="21">VLOOKUP($C69,$C$14:$N$40,5,FALSE)</f>
        <v>2</v>
      </c>
      <c r="I69" s="143">
        <f t="shared" ref="I69:I71" si="22">VLOOKUP($C69,$C$14:$N$40,6,FALSE)</f>
        <v>3</v>
      </c>
      <c r="J69" s="143">
        <f t="shared" ref="J69:J71" si="23">VLOOKUP($C69,$C$14:$N$40,7,FALSE)</f>
        <v>3</v>
      </c>
      <c r="K69" s="143">
        <f t="shared" ref="K69:K71" si="24">VLOOKUP($C69,$C$14:$N$40,8,FALSE)</f>
        <v>3</v>
      </c>
      <c r="L69" s="143">
        <f t="shared" ref="L69:L71" si="25">VLOOKUP($C69,$C$14:$N$40,9,FALSE)</f>
        <v>0</v>
      </c>
      <c r="M69" s="143">
        <f t="shared" ref="M69:M71" si="26">VLOOKUP($C69,$C$14:$N$40,10,FALSE)</f>
        <v>2.5</v>
      </c>
      <c r="N69" s="143">
        <f t="shared" ref="N69:N71" si="27">VLOOKUP($C69,$C$14:$N$40,11,FALSE)</f>
        <v>3</v>
      </c>
      <c r="O69" s="43"/>
      <c r="P69" s="232" t="s">
        <v>23</v>
      </c>
      <c r="Q69" s="233">
        <f t="shared" ref="Q69:U69" si="28">COUNTIF(G$68:G$87,"1")</f>
        <v>0</v>
      </c>
      <c r="R69" s="234">
        <f t="shared" si="28"/>
        <v>0</v>
      </c>
      <c r="S69" s="234">
        <f t="shared" si="28"/>
        <v>0</v>
      </c>
      <c r="T69" s="234">
        <f t="shared" si="28"/>
        <v>0</v>
      </c>
      <c r="U69" s="235">
        <f t="shared" si="28"/>
        <v>1</v>
      </c>
      <c r="V69" s="79"/>
      <c r="W69" s="79"/>
      <c r="X69" s="1"/>
      <c r="Y69" s="1"/>
      <c r="Z69" s="1"/>
      <c r="AA69" s="1"/>
      <c r="AB69" s="1"/>
      <c r="AC69" s="1"/>
      <c r="AD69" s="6"/>
    </row>
    <row r="70" spans="1:30" ht="25.5" customHeight="1">
      <c r="A70" s="44"/>
      <c r="B70" s="231">
        <v>3</v>
      </c>
      <c r="C70" s="353">
        <v>1040357933</v>
      </c>
      <c r="D70" s="353" t="s">
        <v>176</v>
      </c>
      <c r="E70" s="353" t="s">
        <v>67</v>
      </c>
      <c r="G70" s="143">
        <f t="shared" si="20"/>
        <v>2</v>
      </c>
      <c r="H70" s="143">
        <f t="shared" si="21"/>
        <v>2</v>
      </c>
      <c r="I70" s="143">
        <f t="shared" si="22"/>
        <v>3</v>
      </c>
      <c r="J70" s="143">
        <f t="shared" si="23"/>
        <v>3</v>
      </c>
      <c r="K70" s="143">
        <f t="shared" si="24"/>
        <v>3</v>
      </c>
      <c r="L70" s="143">
        <f t="shared" si="25"/>
        <v>0</v>
      </c>
      <c r="M70" s="143">
        <f t="shared" si="26"/>
        <v>2</v>
      </c>
      <c r="N70" s="143">
        <f t="shared" si="27"/>
        <v>3</v>
      </c>
      <c r="O70" s="43"/>
      <c r="P70" s="243" t="s">
        <v>24</v>
      </c>
      <c r="Q70" s="244">
        <f t="shared" ref="Q70:U70" si="29">COUNTIF(G$68:G$87,"2")</f>
        <v>1</v>
      </c>
      <c r="R70" s="26">
        <f t="shared" si="29"/>
        <v>3</v>
      </c>
      <c r="S70" s="26">
        <f t="shared" si="29"/>
        <v>0</v>
      </c>
      <c r="T70" s="26">
        <f t="shared" si="29"/>
        <v>0</v>
      </c>
      <c r="U70" s="52">
        <f t="shared" si="29"/>
        <v>1</v>
      </c>
      <c r="V70" s="79"/>
      <c r="W70" s="79"/>
      <c r="X70" s="1"/>
      <c r="Y70" s="1"/>
      <c r="Z70" s="1"/>
      <c r="AA70" s="1"/>
      <c r="AB70" s="1"/>
      <c r="AC70" s="1"/>
      <c r="AD70" s="6"/>
    </row>
    <row r="71" spans="1:30" ht="25.5" customHeight="1">
      <c r="A71" s="44"/>
      <c r="B71" s="231">
        <v>4</v>
      </c>
      <c r="C71" s="353">
        <v>1104704628</v>
      </c>
      <c r="D71" s="353" t="s">
        <v>189</v>
      </c>
      <c r="E71" s="353" t="s">
        <v>67</v>
      </c>
      <c r="G71" s="143">
        <f t="shared" si="20"/>
        <v>3</v>
      </c>
      <c r="H71" s="143">
        <f t="shared" si="21"/>
        <v>2</v>
      </c>
      <c r="I71" s="143">
        <f t="shared" si="22"/>
        <v>3</v>
      </c>
      <c r="J71" s="143">
        <f t="shared" si="23"/>
        <v>3</v>
      </c>
      <c r="K71" s="143">
        <f t="shared" si="24"/>
        <v>2</v>
      </c>
      <c r="L71" s="143">
        <f t="shared" si="25"/>
        <v>0</v>
      </c>
      <c r="M71" s="143">
        <f t="shared" si="26"/>
        <v>2.5</v>
      </c>
      <c r="N71" s="143">
        <f t="shared" si="27"/>
        <v>2.6666666666666665</v>
      </c>
      <c r="O71" s="43"/>
      <c r="P71" s="252" t="s">
        <v>25</v>
      </c>
      <c r="Q71" s="253">
        <f t="shared" ref="Q71:U71" si="30">COUNTIF(G$68:G$87,"3")</f>
        <v>2</v>
      </c>
      <c r="R71" s="28">
        <f t="shared" si="30"/>
        <v>1</v>
      </c>
      <c r="S71" s="28">
        <f t="shared" si="30"/>
        <v>4</v>
      </c>
      <c r="T71" s="28">
        <f t="shared" si="30"/>
        <v>4</v>
      </c>
      <c r="U71" s="53">
        <f t="shared" si="30"/>
        <v>2</v>
      </c>
      <c r="V71" s="79"/>
      <c r="W71" s="79"/>
      <c r="X71" s="1"/>
      <c r="Y71" s="1"/>
      <c r="Z71" s="1"/>
      <c r="AA71" s="1"/>
      <c r="AB71" s="1"/>
      <c r="AC71" s="1"/>
      <c r="AD71" s="6"/>
    </row>
    <row r="72" spans="1:30" ht="25.5" customHeight="1">
      <c r="A72" s="44"/>
      <c r="B72" s="231">
        <v>5</v>
      </c>
      <c r="C72" s="236"/>
      <c r="D72" s="236"/>
      <c r="E72" s="237"/>
      <c r="F72" s="7"/>
      <c r="G72" s="238" t="str">
        <f t="shared" ref="G72:G87" si="31">IFERROR(VLOOKUP($C72,$C$14:$K$61,4,"FALSE"),"")</f>
        <v/>
      </c>
      <c r="H72" s="238" t="str">
        <f t="shared" ref="H72:H87" si="32">IFERROR(VLOOKUP($C72,$C$14:$K$61,5,"FALSE"),"")</f>
        <v/>
      </c>
      <c r="I72" s="238" t="str">
        <f t="shared" ref="I72:I87" si="33">IFERROR(VLOOKUP($C72,$C$14:$K$61,6,"FALSE"),"")</f>
        <v/>
      </c>
      <c r="J72" s="238" t="str">
        <f t="shared" ref="J72:J87" si="34">IFERROR(VLOOKUP($C72,$C$14:$K$61,7,"FALSE"),"")</f>
        <v/>
      </c>
      <c r="K72" s="239" t="str">
        <f t="shared" ref="K72:K87" si="35">IFERROR(VLOOKUP($C72,$C$14:$K$61,8,"FALSE"),"")</f>
        <v/>
      </c>
      <c r="L72" s="240" t="str">
        <f t="shared" ref="L72:L87" si="36">IFERROR(VLOOKUP($C72,$C$14:$N$61,10,"FALSE"),"")</f>
        <v/>
      </c>
      <c r="M72" s="241" t="str">
        <f t="shared" ref="M72:M87" si="37">IFERROR(VLOOKUP($C72,$C$14:$N$61,11,"FALSE"),"")</f>
        <v/>
      </c>
      <c r="N72" s="242" t="str">
        <f t="shared" ref="N72:N87" si="38">IFERROR(VLOOKUP($C72,$C$14:$N$61,12,"FALSE"),"")</f>
        <v/>
      </c>
      <c r="O72" s="43"/>
      <c r="P72" s="254" t="s">
        <v>26</v>
      </c>
      <c r="Q72" s="255">
        <f t="shared" ref="Q72:U72" si="39">SUM(Q68:Q71)</f>
        <v>4</v>
      </c>
      <c r="R72" s="47">
        <f t="shared" si="39"/>
        <v>4</v>
      </c>
      <c r="S72" s="47">
        <f t="shared" si="39"/>
        <v>4</v>
      </c>
      <c r="T72" s="47">
        <f t="shared" si="39"/>
        <v>4</v>
      </c>
      <c r="U72" s="48">
        <f t="shared" si="39"/>
        <v>4</v>
      </c>
      <c r="V72" s="79"/>
      <c r="W72" s="79"/>
      <c r="X72" s="1"/>
      <c r="Y72" s="1"/>
      <c r="Z72" s="1"/>
      <c r="AA72" s="1"/>
      <c r="AB72" s="1"/>
      <c r="AC72" s="1"/>
      <c r="AD72" s="6"/>
    </row>
    <row r="73" spans="1:30" ht="25.5" customHeight="1">
      <c r="A73" s="44"/>
      <c r="B73" s="231">
        <v>6</v>
      </c>
      <c r="C73" s="245"/>
      <c r="D73" s="245"/>
      <c r="E73" s="246"/>
      <c r="F73" s="247"/>
      <c r="G73" s="246" t="str">
        <f t="shared" si="31"/>
        <v/>
      </c>
      <c r="H73" s="246" t="str">
        <f t="shared" si="32"/>
        <v/>
      </c>
      <c r="I73" s="246" t="str">
        <f t="shared" si="33"/>
        <v/>
      </c>
      <c r="J73" s="246" t="str">
        <f t="shared" si="34"/>
        <v/>
      </c>
      <c r="K73" s="248" t="str">
        <f t="shared" si="35"/>
        <v/>
      </c>
      <c r="L73" s="249" t="str">
        <f t="shared" si="36"/>
        <v/>
      </c>
      <c r="M73" s="250" t="str">
        <f t="shared" si="37"/>
        <v/>
      </c>
      <c r="N73" s="251" t="str">
        <f t="shared" si="38"/>
        <v/>
      </c>
      <c r="O73" s="43"/>
      <c r="P73" s="148"/>
      <c r="Q73" s="79"/>
      <c r="R73" s="79"/>
      <c r="S73" s="79"/>
      <c r="T73" s="79"/>
      <c r="U73" s="256"/>
      <c r="V73" s="79"/>
      <c r="W73" s="79"/>
      <c r="X73" s="1"/>
      <c r="Y73" s="1"/>
      <c r="Z73" s="1"/>
      <c r="AA73" s="1"/>
      <c r="AB73" s="1"/>
      <c r="AC73" s="1"/>
      <c r="AD73" s="6"/>
    </row>
    <row r="74" spans="1:30" ht="25.5" customHeight="1">
      <c r="A74" s="44"/>
      <c r="B74" s="231">
        <v>7</v>
      </c>
      <c r="C74" s="236"/>
      <c r="D74" s="236"/>
      <c r="E74" s="237"/>
      <c r="F74" s="7"/>
      <c r="G74" s="238" t="str">
        <f t="shared" si="31"/>
        <v/>
      </c>
      <c r="H74" s="238" t="str">
        <f t="shared" si="32"/>
        <v/>
      </c>
      <c r="I74" s="238" t="str">
        <f t="shared" si="33"/>
        <v/>
      </c>
      <c r="J74" s="238" t="str">
        <f t="shared" si="34"/>
        <v/>
      </c>
      <c r="K74" s="239" t="str">
        <f t="shared" si="35"/>
        <v/>
      </c>
      <c r="L74" s="240" t="str">
        <f t="shared" si="36"/>
        <v/>
      </c>
      <c r="M74" s="241" t="str">
        <f t="shared" si="37"/>
        <v/>
      </c>
      <c r="N74" s="242" t="str">
        <f t="shared" si="38"/>
        <v/>
      </c>
      <c r="O74" s="43"/>
      <c r="P74" s="397" t="s">
        <v>70</v>
      </c>
      <c r="Q74" s="383"/>
      <c r="R74" s="383"/>
      <c r="S74" s="383"/>
      <c r="T74" s="383"/>
      <c r="U74" s="384"/>
      <c r="V74" s="79"/>
      <c r="W74" s="79"/>
      <c r="X74" s="1"/>
      <c r="Y74" s="1"/>
      <c r="Z74" s="1"/>
      <c r="AA74" s="1"/>
      <c r="AB74" s="1"/>
      <c r="AC74" s="1"/>
      <c r="AD74" s="6"/>
    </row>
    <row r="75" spans="1:30" ht="25.5" customHeight="1">
      <c r="A75" s="44"/>
      <c r="B75" s="231">
        <v>8</v>
      </c>
      <c r="C75" s="245"/>
      <c r="D75" s="245"/>
      <c r="E75" s="246"/>
      <c r="F75" s="247"/>
      <c r="G75" s="246" t="str">
        <f t="shared" si="31"/>
        <v/>
      </c>
      <c r="H75" s="246" t="str">
        <f t="shared" si="32"/>
        <v/>
      </c>
      <c r="I75" s="246" t="str">
        <f t="shared" si="33"/>
        <v/>
      </c>
      <c r="J75" s="246" t="str">
        <f t="shared" si="34"/>
        <v/>
      </c>
      <c r="K75" s="248" t="str">
        <f t="shared" si="35"/>
        <v/>
      </c>
      <c r="L75" s="249" t="str">
        <f t="shared" si="36"/>
        <v/>
      </c>
      <c r="M75" s="250" t="str">
        <f t="shared" si="37"/>
        <v/>
      </c>
      <c r="N75" s="251" t="str">
        <f t="shared" si="38"/>
        <v/>
      </c>
      <c r="O75" s="43"/>
      <c r="P75" s="426" t="s">
        <v>16</v>
      </c>
      <c r="Q75" s="427" t="s">
        <v>17</v>
      </c>
      <c r="R75" s="433" t="s">
        <v>18</v>
      </c>
      <c r="S75" s="429" t="s">
        <v>19</v>
      </c>
      <c r="T75" s="429" t="s">
        <v>20</v>
      </c>
      <c r="U75" s="431" t="s">
        <v>21</v>
      </c>
      <c r="V75" s="79"/>
      <c r="W75" s="79"/>
      <c r="X75" s="1"/>
      <c r="Y75" s="1"/>
      <c r="Z75" s="1"/>
      <c r="AA75" s="1"/>
      <c r="AB75" s="1"/>
      <c r="AC75" s="1"/>
      <c r="AD75" s="6"/>
    </row>
    <row r="76" spans="1:30" ht="25.5" customHeight="1">
      <c r="A76" s="44"/>
      <c r="B76" s="231">
        <v>9</v>
      </c>
      <c r="C76" s="236"/>
      <c r="D76" s="236"/>
      <c r="E76" s="237"/>
      <c r="F76" s="7"/>
      <c r="G76" s="238" t="str">
        <f t="shared" si="31"/>
        <v/>
      </c>
      <c r="H76" s="238" t="str">
        <f t="shared" si="32"/>
        <v/>
      </c>
      <c r="I76" s="238" t="str">
        <f t="shared" si="33"/>
        <v/>
      </c>
      <c r="J76" s="238" t="str">
        <f t="shared" si="34"/>
        <v/>
      </c>
      <c r="K76" s="239" t="str">
        <f t="shared" si="35"/>
        <v/>
      </c>
      <c r="L76" s="240" t="str">
        <f t="shared" si="36"/>
        <v/>
      </c>
      <c r="M76" s="241" t="str">
        <f t="shared" si="37"/>
        <v/>
      </c>
      <c r="N76" s="242" t="str">
        <f t="shared" si="38"/>
        <v/>
      </c>
      <c r="O76" s="43"/>
      <c r="P76" s="403"/>
      <c r="Q76" s="428"/>
      <c r="R76" s="434"/>
      <c r="S76" s="430"/>
      <c r="T76" s="430"/>
      <c r="U76" s="432"/>
      <c r="V76" s="79"/>
      <c r="W76" s="79"/>
      <c r="X76" s="1"/>
      <c r="Y76" s="1"/>
      <c r="Z76" s="1"/>
      <c r="AA76" s="1"/>
      <c r="AB76" s="1"/>
      <c r="AC76" s="1"/>
      <c r="AD76" s="6"/>
    </row>
    <row r="77" spans="1:30" ht="25.5" customHeight="1">
      <c r="A77" s="44"/>
      <c r="B77" s="231">
        <v>10</v>
      </c>
      <c r="C77" s="245"/>
      <c r="D77" s="245"/>
      <c r="E77" s="246"/>
      <c r="F77" s="247"/>
      <c r="G77" s="246" t="str">
        <f t="shared" si="31"/>
        <v/>
      </c>
      <c r="H77" s="246" t="str">
        <f t="shared" si="32"/>
        <v/>
      </c>
      <c r="I77" s="246" t="str">
        <f t="shared" si="33"/>
        <v/>
      </c>
      <c r="J77" s="246" t="str">
        <f t="shared" si="34"/>
        <v/>
      </c>
      <c r="K77" s="248" t="str">
        <f t="shared" si="35"/>
        <v/>
      </c>
      <c r="L77" s="249" t="str">
        <f t="shared" si="36"/>
        <v/>
      </c>
      <c r="M77" s="250" t="str">
        <f t="shared" si="37"/>
        <v/>
      </c>
      <c r="N77" s="251" t="str">
        <f t="shared" si="38"/>
        <v/>
      </c>
      <c r="O77" s="43"/>
      <c r="P77" s="154" t="s">
        <v>33</v>
      </c>
      <c r="Q77" s="155">
        <f t="shared" ref="Q77:U77" si="40">(Q68*100/Q72)/100</f>
        <v>0.25</v>
      </c>
      <c r="R77" s="156">
        <f t="shared" si="40"/>
        <v>0</v>
      </c>
      <c r="S77" s="156">
        <f t="shared" si="40"/>
        <v>0</v>
      </c>
      <c r="T77" s="156">
        <f t="shared" si="40"/>
        <v>0</v>
      </c>
      <c r="U77" s="157">
        <f t="shared" si="40"/>
        <v>0</v>
      </c>
      <c r="V77" s="1"/>
      <c r="W77" s="1"/>
      <c r="X77" s="1"/>
      <c r="Y77" s="1"/>
      <c r="Z77" s="1"/>
      <c r="AA77" s="1"/>
      <c r="AB77" s="1"/>
      <c r="AC77" s="1"/>
      <c r="AD77" s="6"/>
    </row>
    <row r="78" spans="1:30" ht="25.5" customHeight="1">
      <c r="A78" s="44"/>
      <c r="B78" s="231">
        <v>11</v>
      </c>
      <c r="C78" s="236"/>
      <c r="D78" s="236"/>
      <c r="E78" s="237"/>
      <c r="F78" s="257"/>
      <c r="G78" s="238" t="str">
        <f t="shared" si="31"/>
        <v/>
      </c>
      <c r="H78" s="238" t="str">
        <f t="shared" si="32"/>
        <v/>
      </c>
      <c r="I78" s="238" t="str">
        <f t="shared" si="33"/>
        <v/>
      </c>
      <c r="J78" s="238" t="str">
        <f t="shared" si="34"/>
        <v/>
      </c>
      <c r="K78" s="239" t="str">
        <f t="shared" si="35"/>
        <v/>
      </c>
      <c r="L78" s="240" t="str">
        <f t="shared" si="36"/>
        <v/>
      </c>
      <c r="M78" s="241" t="str">
        <f t="shared" si="37"/>
        <v/>
      </c>
      <c r="N78" s="242" t="str">
        <f t="shared" si="38"/>
        <v/>
      </c>
      <c r="O78" s="43"/>
      <c r="P78" s="130" t="s">
        <v>34</v>
      </c>
      <c r="Q78" s="158">
        <f t="shared" ref="Q78:U78" si="41">(Q69*100/Q72)/100</f>
        <v>0</v>
      </c>
      <c r="R78" s="159">
        <f t="shared" si="41"/>
        <v>0</v>
      </c>
      <c r="S78" s="159">
        <f t="shared" si="41"/>
        <v>0</v>
      </c>
      <c r="T78" s="159">
        <f t="shared" si="41"/>
        <v>0</v>
      </c>
      <c r="U78" s="160">
        <f t="shared" si="41"/>
        <v>0.25</v>
      </c>
      <c r="V78" s="1"/>
      <c r="W78" s="1"/>
      <c r="X78" s="1"/>
      <c r="Y78" s="1"/>
      <c r="Z78" s="1"/>
      <c r="AA78" s="1"/>
      <c r="AB78" s="1"/>
      <c r="AC78" s="1"/>
      <c r="AD78" s="6"/>
    </row>
    <row r="79" spans="1:30" ht="25.5" customHeight="1">
      <c r="A79" s="44"/>
      <c r="B79" s="231">
        <v>12</v>
      </c>
      <c r="C79" s="245"/>
      <c r="D79" s="245"/>
      <c r="E79" s="246"/>
      <c r="F79" s="247"/>
      <c r="G79" s="246" t="str">
        <f t="shared" si="31"/>
        <v/>
      </c>
      <c r="H79" s="246" t="str">
        <f t="shared" si="32"/>
        <v/>
      </c>
      <c r="I79" s="246" t="str">
        <f t="shared" si="33"/>
        <v/>
      </c>
      <c r="J79" s="246" t="str">
        <f t="shared" si="34"/>
        <v/>
      </c>
      <c r="K79" s="248" t="str">
        <f t="shared" si="35"/>
        <v/>
      </c>
      <c r="L79" s="249" t="str">
        <f t="shared" si="36"/>
        <v/>
      </c>
      <c r="M79" s="250" t="str">
        <f t="shared" si="37"/>
        <v/>
      </c>
      <c r="N79" s="251" t="str">
        <f t="shared" si="38"/>
        <v/>
      </c>
      <c r="O79" s="43"/>
      <c r="P79" s="161" t="s">
        <v>35</v>
      </c>
      <c r="Q79" s="162">
        <f t="shared" ref="Q79:U79" si="42">(Q70*100/Q72)/100</f>
        <v>0.25</v>
      </c>
      <c r="R79" s="163">
        <f t="shared" si="42"/>
        <v>0.75</v>
      </c>
      <c r="S79" s="163">
        <f t="shared" si="42"/>
        <v>0</v>
      </c>
      <c r="T79" s="163">
        <f t="shared" si="42"/>
        <v>0</v>
      </c>
      <c r="U79" s="164">
        <f t="shared" si="42"/>
        <v>0.25</v>
      </c>
      <c r="V79" s="1"/>
      <c r="W79" s="1"/>
      <c r="X79" s="1"/>
      <c r="Y79" s="1"/>
      <c r="Z79" s="1"/>
      <c r="AA79" s="1"/>
      <c r="AB79" s="1"/>
      <c r="AC79" s="1"/>
      <c r="AD79" s="6"/>
    </row>
    <row r="80" spans="1:30" ht="25.5" customHeight="1">
      <c r="A80" s="44"/>
      <c r="B80" s="231">
        <v>13</v>
      </c>
      <c r="C80" s="236"/>
      <c r="D80" s="236"/>
      <c r="E80" s="237"/>
      <c r="F80" s="257"/>
      <c r="G80" s="238" t="str">
        <f t="shared" si="31"/>
        <v/>
      </c>
      <c r="H80" s="238" t="str">
        <f t="shared" si="32"/>
        <v/>
      </c>
      <c r="I80" s="238" t="str">
        <f t="shared" si="33"/>
        <v/>
      </c>
      <c r="J80" s="238" t="str">
        <f t="shared" si="34"/>
        <v/>
      </c>
      <c r="K80" s="239" t="str">
        <f t="shared" si="35"/>
        <v/>
      </c>
      <c r="L80" s="240" t="str">
        <f t="shared" si="36"/>
        <v/>
      </c>
      <c r="M80" s="241" t="str">
        <f t="shared" si="37"/>
        <v/>
      </c>
      <c r="N80" s="242" t="str">
        <f t="shared" si="38"/>
        <v/>
      </c>
      <c r="O80" s="43"/>
      <c r="P80" s="140" t="s">
        <v>36</v>
      </c>
      <c r="Q80" s="167">
        <f t="shared" ref="Q80:U80" si="43">(Q71*100/Q72)/100</f>
        <v>0.5</v>
      </c>
      <c r="R80" s="168">
        <f t="shared" si="43"/>
        <v>0.25</v>
      </c>
      <c r="S80" s="168">
        <f t="shared" si="43"/>
        <v>1</v>
      </c>
      <c r="T80" s="168">
        <f t="shared" si="43"/>
        <v>1</v>
      </c>
      <c r="U80" s="169">
        <f t="shared" si="43"/>
        <v>0.5</v>
      </c>
      <c r="V80" s="1"/>
      <c r="W80" s="1"/>
      <c r="X80" s="1"/>
      <c r="Y80" s="1"/>
      <c r="Z80" s="1"/>
      <c r="AA80" s="1"/>
      <c r="AB80" s="1"/>
      <c r="AC80" s="1"/>
      <c r="AD80" s="6"/>
    </row>
    <row r="81" spans="1:30" ht="25.5" customHeight="1">
      <c r="A81" s="44"/>
      <c r="B81" s="231">
        <v>14</v>
      </c>
      <c r="C81" s="245"/>
      <c r="D81" s="245"/>
      <c r="E81" s="246"/>
      <c r="F81" s="247"/>
      <c r="G81" s="246" t="str">
        <f t="shared" si="31"/>
        <v/>
      </c>
      <c r="H81" s="246" t="str">
        <f t="shared" si="32"/>
        <v/>
      </c>
      <c r="I81" s="246" t="str">
        <f t="shared" si="33"/>
        <v/>
      </c>
      <c r="J81" s="246" t="str">
        <f t="shared" si="34"/>
        <v/>
      </c>
      <c r="K81" s="248" t="str">
        <f t="shared" si="35"/>
        <v/>
      </c>
      <c r="L81" s="249" t="str">
        <f t="shared" si="36"/>
        <v/>
      </c>
      <c r="M81" s="250" t="str">
        <f t="shared" si="37"/>
        <v/>
      </c>
      <c r="N81" s="251" t="str">
        <f t="shared" si="38"/>
        <v/>
      </c>
      <c r="O81" s="43"/>
      <c r="P81" s="145" t="s">
        <v>26</v>
      </c>
      <c r="Q81" s="170">
        <f t="shared" ref="Q81:U81" si="44">SUM(Q77:Q80)</f>
        <v>1</v>
      </c>
      <c r="R81" s="171">
        <f t="shared" si="44"/>
        <v>1</v>
      </c>
      <c r="S81" s="171">
        <f t="shared" si="44"/>
        <v>1</v>
      </c>
      <c r="T81" s="171">
        <f t="shared" si="44"/>
        <v>1</v>
      </c>
      <c r="U81" s="172">
        <f t="shared" si="44"/>
        <v>1</v>
      </c>
      <c r="V81" s="1"/>
      <c r="W81" s="1"/>
      <c r="X81" s="1"/>
      <c r="Y81" s="1"/>
      <c r="Z81" s="1"/>
      <c r="AA81" s="1"/>
      <c r="AB81" s="1"/>
      <c r="AC81" s="1"/>
      <c r="AD81" s="6"/>
    </row>
    <row r="82" spans="1:30" ht="25.5" customHeight="1">
      <c r="A82" s="44"/>
      <c r="B82" s="231">
        <v>15</v>
      </c>
      <c r="C82" s="258"/>
      <c r="D82" s="258"/>
      <c r="E82" s="238"/>
      <c r="F82" s="7"/>
      <c r="G82" s="238" t="str">
        <f t="shared" si="31"/>
        <v/>
      </c>
      <c r="H82" s="238" t="str">
        <f t="shared" si="32"/>
        <v/>
      </c>
      <c r="I82" s="238" t="str">
        <f t="shared" si="33"/>
        <v/>
      </c>
      <c r="J82" s="238" t="str">
        <f t="shared" si="34"/>
        <v/>
      </c>
      <c r="K82" s="239" t="str">
        <f t="shared" si="35"/>
        <v/>
      </c>
      <c r="L82" s="240" t="str">
        <f t="shared" si="36"/>
        <v/>
      </c>
      <c r="M82" s="241" t="str">
        <f t="shared" si="37"/>
        <v/>
      </c>
      <c r="N82" s="242" t="str">
        <f t="shared" si="38"/>
        <v/>
      </c>
      <c r="O82" s="4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6"/>
    </row>
    <row r="83" spans="1:30" ht="25.5" customHeight="1">
      <c r="A83" s="44"/>
      <c r="B83" s="231">
        <v>16</v>
      </c>
      <c r="C83" s="245"/>
      <c r="D83" s="245"/>
      <c r="E83" s="246"/>
      <c r="F83" s="247"/>
      <c r="G83" s="246" t="str">
        <f t="shared" si="31"/>
        <v/>
      </c>
      <c r="H83" s="246" t="str">
        <f t="shared" si="32"/>
        <v/>
      </c>
      <c r="I83" s="246" t="str">
        <f t="shared" si="33"/>
        <v/>
      </c>
      <c r="J83" s="246" t="str">
        <f t="shared" si="34"/>
        <v/>
      </c>
      <c r="K83" s="248" t="str">
        <f t="shared" si="35"/>
        <v/>
      </c>
      <c r="L83" s="249" t="str">
        <f t="shared" si="36"/>
        <v/>
      </c>
      <c r="M83" s="250" t="str">
        <f t="shared" si="37"/>
        <v/>
      </c>
      <c r="N83" s="251" t="str">
        <f t="shared" si="38"/>
        <v/>
      </c>
      <c r="O83" s="43"/>
      <c r="P83" s="396" t="s">
        <v>81</v>
      </c>
      <c r="Q83" s="383"/>
      <c r="R83" s="38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6"/>
    </row>
    <row r="84" spans="1:30" ht="25.5" customHeight="1">
      <c r="A84" s="44"/>
      <c r="B84" s="231">
        <v>17</v>
      </c>
      <c r="C84" s="258"/>
      <c r="D84" s="258"/>
      <c r="E84" s="238"/>
      <c r="F84" s="7"/>
      <c r="G84" s="238" t="str">
        <f t="shared" si="31"/>
        <v/>
      </c>
      <c r="H84" s="238" t="str">
        <f t="shared" si="32"/>
        <v/>
      </c>
      <c r="I84" s="238" t="str">
        <f t="shared" si="33"/>
        <v/>
      </c>
      <c r="J84" s="238" t="str">
        <f t="shared" si="34"/>
        <v/>
      </c>
      <c r="K84" s="239" t="str">
        <f t="shared" si="35"/>
        <v/>
      </c>
      <c r="L84" s="240" t="str">
        <f t="shared" si="36"/>
        <v/>
      </c>
      <c r="M84" s="241" t="str">
        <f t="shared" si="37"/>
        <v/>
      </c>
      <c r="N84" s="242" t="str">
        <f t="shared" si="38"/>
        <v/>
      </c>
      <c r="O84" s="43"/>
      <c r="P84" s="397" t="s">
        <v>100</v>
      </c>
      <c r="Q84" s="383"/>
      <c r="R84" s="38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6"/>
    </row>
    <row r="85" spans="1:30" ht="25.5" customHeight="1">
      <c r="A85" s="44"/>
      <c r="B85" s="231">
        <v>18</v>
      </c>
      <c r="C85" s="245"/>
      <c r="D85" s="245"/>
      <c r="E85" s="246"/>
      <c r="F85" s="247"/>
      <c r="G85" s="246" t="str">
        <f t="shared" si="31"/>
        <v/>
      </c>
      <c r="H85" s="246" t="str">
        <f t="shared" si="32"/>
        <v/>
      </c>
      <c r="I85" s="246" t="str">
        <f t="shared" si="33"/>
        <v/>
      </c>
      <c r="J85" s="246" t="str">
        <f t="shared" si="34"/>
        <v/>
      </c>
      <c r="K85" s="248" t="str">
        <f t="shared" si="35"/>
        <v/>
      </c>
      <c r="L85" s="249" t="str">
        <f t="shared" si="36"/>
        <v/>
      </c>
      <c r="M85" s="250" t="str">
        <f t="shared" si="37"/>
        <v/>
      </c>
      <c r="N85" s="251" t="str">
        <f t="shared" si="38"/>
        <v/>
      </c>
      <c r="O85" s="43"/>
      <c r="P85" s="105" t="s">
        <v>16</v>
      </c>
      <c r="Q85" s="174" t="s">
        <v>14</v>
      </c>
      <c r="R85" s="175" t="s">
        <v>15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6"/>
    </row>
    <row r="86" spans="1:30" ht="25.5" customHeight="1">
      <c r="A86" s="44"/>
      <c r="B86" s="259">
        <v>19</v>
      </c>
      <c r="C86" s="260"/>
      <c r="D86" s="260"/>
      <c r="E86" s="261"/>
      <c r="F86" s="262"/>
      <c r="G86" s="261" t="str">
        <f t="shared" si="31"/>
        <v/>
      </c>
      <c r="H86" s="261" t="str">
        <f t="shared" si="32"/>
        <v/>
      </c>
      <c r="I86" s="261" t="str">
        <f t="shared" si="33"/>
        <v/>
      </c>
      <c r="J86" s="261" t="str">
        <f t="shared" si="34"/>
        <v/>
      </c>
      <c r="K86" s="263" t="str">
        <f t="shared" si="35"/>
        <v/>
      </c>
      <c r="L86" s="264" t="str">
        <f t="shared" si="36"/>
        <v/>
      </c>
      <c r="M86" s="265" t="str">
        <f t="shared" si="37"/>
        <v/>
      </c>
      <c r="N86" s="266" t="str">
        <f t="shared" si="38"/>
        <v/>
      </c>
      <c r="O86" s="43"/>
      <c r="P86" s="267" t="s">
        <v>22</v>
      </c>
      <c r="Q86" s="268">
        <f>COUNTIFS($L$68:$L$87,"&gt;=0",$L$68:$L$87,"&lt;0,99")</f>
        <v>4</v>
      </c>
      <c r="R86" s="269">
        <f>COUNTIFS($M$68:$M$87,"&gt;=0",$M$68:$M$87,"&lt;0,99")</f>
        <v>0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6"/>
    </row>
    <row r="87" spans="1:30" ht="25.5" customHeight="1">
      <c r="A87" s="44"/>
      <c r="B87" s="270">
        <v>20</v>
      </c>
      <c r="C87" s="271"/>
      <c r="D87" s="271"/>
      <c r="E87" s="272"/>
      <c r="F87" s="273"/>
      <c r="G87" s="272" t="str">
        <f t="shared" si="31"/>
        <v/>
      </c>
      <c r="H87" s="272" t="str">
        <f t="shared" si="32"/>
        <v/>
      </c>
      <c r="I87" s="272" t="str">
        <f t="shared" si="33"/>
        <v/>
      </c>
      <c r="J87" s="272" t="str">
        <f t="shared" si="34"/>
        <v/>
      </c>
      <c r="K87" s="274" t="str">
        <f t="shared" si="35"/>
        <v/>
      </c>
      <c r="L87" s="275" t="str">
        <f t="shared" si="36"/>
        <v/>
      </c>
      <c r="M87" s="276" t="str">
        <f t="shared" si="37"/>
        <v/>
      </c>
      <c r="N87" s="277" t="str">
        <f t="shared" si="38"/>
        <v/>
      </c>
      <c r="O87" s="43"/>
      <c r="P87" s="130" t="s">
        <v>23</v>
      </c>
      <c r="Q87" s="176">
        <f>COUNTIFS($L$68:$L$87,"&gt;=1",$L$68:$L$87,"&lt;1,99")</f>
        <v>0</v>
      </c>
      <c r="R87" s="177">
        <f>COUNTIFS($M$68:$M$87,"&gt;=1",$M$68:$M$87,"&lt;1,99")</f>
        <v>1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6"/>
    </row>
    <row r="88" spans="1:30" ht="25.5" customHeight="1">
      <c r="A88" s="44"/>
      <c r="B88" s="68"/>
      <c r="L88" s="42"/>
      <c r="M88" s="42"/>
      <c r="N88" s="42"/>
      <c r="O88" s="43"/>
      <c r="P88" s="137" t="s">
        <v>24</v>
      </c>
      <c r="Q88" s="179">
        <f>COUNTIFS($L$68:$L$87,"&gt;=2",$L$68:$L$87,"&lt;2,99")</f>
        <v>0</v>
      </c>
      <c r="R88" s="180">
        <f>COUNTIFS($M$68:$M$87,"&gt;=2",$M$68:$M$87,"&lt;2,99")</f>
        <v>3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6"/>
    </row>
    <row r="89" spans="1:30">
      <c r="A89" s="44"/>
      <c r="B89" s="393" t="s">
        <v>101</v>
      </c>
      <c r="C89" s="383"/>
      <c r="D89" s="383"/>
      <c r="E89" s="383"/>
      <c r="F89" s="383"/>
      <c r="G89" s="383"/>
      <c r="H89" s="383"/>
      <c r="I89" s="383"/>
      <c r="J89" s="383"/>
      <c r="K89" s="384"/>
      <c r="L89" s="278"/>
      <c r="M89" s="278"/>
      <c r="N89" s="278"/>
      <c r="O89" s="43"/>
      <c r="P89" s="140" t="s">
        <v>25</v>
      </c>
      <c r="Q89" s="181">
        <f>COUNTIF($L$68:$L$87,"3")</f>
        <v>0</v>
      </c>
      <c r="R89" s="182">
        <f>COUNTIF($M$68:$M$87,"3")</f>
        <v>0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6"/>
    </row>
    <row r="90" spans="1:30" ht="27.75" customHeight="1">
      <c r="A90" s="44"/>
      <c r="B90" s="68"/>
      <c r="L90" s="278"/>
      <c r="M90" s="278"/>
      <c r="N90" s="278"/>
      <c r="O90" s="43"/>
      <c r="P90" s="145" t="s">
        <v>26</v>
      </c>
      <c r="Q90" s="183">
        <f t="shared" ref="Q90:R90" si="45">SUM(Q86:Q89)</f>
        <v>4</v>
      </c>
      <c r="R90" s="184">
        <f t="shared" si="45"/>
        <v>4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6"/>
    </row>
    <row r="91" spans="1:30" ht="52.5" customHeight="1">
      <c r="A91" s="44"/>
      <c r="B91" s="279" t="s">
        <v>57</v>
      </c>
      <c r="C91" s="280"/>
      <c r="D91" s="280" t="s">
        <v>202</v>
      </c>
      <c r="E91" s="280"/>
      <c r="F91" s="281"/>
      <c r="G91" s="281"/>
      <c r="H91" s="282"/>
      <c r="I91" s="282"/>
      <c r="J91" s="282"/>
      <c r="K91" s="283"/>
      <c r="L91" s="278"/>
      <c r="M91" s="284"/>
      <c r="N91" s="278"/>
      <c r="O91" s="43"/>
      <c r="P91" s="148"/>
      <c r="Q91" s="117"/>
      <c r="R91" s="14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6"/>
    </row>
    <row r="92" spans="1:30" ht="25.5" customHeight="1">
      <c r="A92" s="44"/>
      <c r="B92" s="285">
        <v>1</v>
      </c>
      <c r="C92" s="287" t="s">
        <v>203</v>
      </c>
      <c r="D92" s="287" t="s">
        <v>204</v>
      </c>
      <c r="E92" s="288"/>
      <c r="F92" s="226"/>
      <c r="G92" s="289"/>
      <c r="H92" s="289"/>
      <c r="I92" s="289"/>
      <c r="J92" s="290"/>
      <c r="K92" s="291"/>
      <c r="L92" s="292"/>
      <c r="M92" s="293"/>
      <c r="N92" s="278"/>
      <c r="O92" s="43"/>
      <c r="P92" s="397" t="s">
        <v>70</v>
      </c>
      <c r="Q92" s="383"/>
      <c r="R92" s="38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6"/>
    </row>
    <row r="93" spans="1:30" ht="25.5" customHeight="1">
      <c r="A93" s="44"/>
      <c r="B93" s="294">
        <v>2</v>
      </c>
      <c r="C93" s="296"/>
      <c r="D93" s="296"/>
      <c r="E93" s="297"/>
      <c r="F93" s="298"/>
      <c r="G93" s="298"/>
      <c r="H93" s="298"/>
      <c r="I93" s="298"/>
      <c r="J93" s="299"/>
      <c r="K93" s="300"/>
      <c r="L93" s="278"/>
      <c r="M93" s="278"/>
      <c r="N93" s="278"/>
      <c r="O93" s="43"/>
      <c r="P93" s="105" t="s">
        <v>16</v>
      </c>
      <c r="Q93" s="174" t="s">
        <v>14</v>
      </c>
      <c r="R93" s="175" t="s">
        <v>15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6"/>
    </row>
    <row r="94" spans="1:30" ht="25.5" customHeight="1">
      <c r="A94" s="44"/>
      <c r="B94" s="301">
        <v>3</v>
      </c>
      <c r="C94" s="236"/>
      <c r="D94" s="236"/>
      <c r="E94" s="236"/>
      <c r="F94" s="302"/>
      <c r="G94" s="303"/>
      <c r="H94" s="303"/>
      <c r="I94" s="303"/>
      <c r="J94" s="304"/>
      <c r="K94" s="305"/>
      <c r="L94" s="278"/>
      <c r="M94" s="278"/>
      <c r="N94" s="278"/>
      <c r="O94" s="43"/>
      <c r="P94" s="154" t="s">
        <v>33</v>
      </c>
      <c r="Q94" s="155">
        <f>(Q86*100/$Q$90)/100</f>
        <v>1</v>
      </c>
      <c r="R94" s="157">
        <f>(R86*100/$R$90)/100</f>
        <v>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6"/>
    </row>
    <row r="95" spans="1:30" ht="25.5" customHeight="1">
      <c r="A95" s="44"/>
      <c r="B95" s="306">
        <v>4</v>
      </c>
      <c r="C95" s="245"/>
      <c r="D95" s="245"/>
      <c r="E95" s="245"/>
      <c r="F95" s="298"/>
      <c r="G95" s="298"/>
      <c r="H95" s="298"/>
      <c r="I95" s="298"/>
      <c r="J95" s="299"/>
      <c r="K95" s="300"/>
      <c r="L95" s="278"/>
      <c r="M95" s="278"/>
      <c r="N95" s="278"/>
      <c r="O95" s="43"/>
      <c r="P95" s="130" t="s">
        <v>34</v>
      </c>
      <c r="Q95" s="158">
        <f t="shared" ref="Q95:R95" si="46">(Q87*100/Q$90)/100</f>
        <v>0</v>
      </c>
      <c r="R95" s="160">
        <f t="shared" si="46"/>
        <v>0.25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6"/>
    </row>
    <row r="96" spans="1:30" ht="25.5" customHeight="1">
      <c r="A96" s="44"/>
      <c r="B96" s="301">
        <v>5</v>
      </c>
      <c r="C96" s="236"/>
      <c r="D96" s="236"/>
      <c r="E96" s="236"/>
      <c r="F96" s="302"/>
      <c r="G96" s="302"/>
      <c r="H96" s="302"/>
      <c r="I96" s="302"/>
      <c r="J96" s="307"/>
      <c r="K96" s="308"/>
      <c r="L96" s="278"/>
      <c r="M96" s="278"/>
      <c r="N96" s="278"/>
      <c r="O96" s="43"/>
      <c r="P96" s="185" t="s">
        <v>35</v>
      </c>
      <c r="Q96" s="162">
        <f t="shared" ref="Q96:R96" si="47">(Q88*100/Q$90)/100</f>
        <v>0</v>
      </c>
      <c r="R96" s="164">
        <f t="shared" si="47"/>
        <v>0.75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6"/>
    </row>
    <row r="97" spans="1:30" ht="25.5" customHeight="1">
      <c r="A97" s="44"/>
      <c r="B97" s="306">
        <v>6</v>
      </c>
      <c r="C97" s="245"/>
      <c r="D97" s="247"/>
      <c r="E97" s="247"/>
      <c r="F97" s="298"/>
      <c r="G97" s="298"/>
      <c r="H97" s="298"/>
      <c r="I97" s="298"/>
      <c r="J97" s="299"/>
      <c r="K97" s="300"/>
      <c r="L97" s="278"/>
      <c r="M97" s="278"/>
      <c r="N97" s="278"/>
      <c r="O97" s="43"/>
      <c r="P97" s="140" t="s">
        <v>36</v>
      </c>
      <c r="Q97" s="167">
        <f t="shared" ref="Q97:R97" si="48">(Q89*100/Q$90)/100</f>
        <v>0</v>
      </c>
      <c r="R97" s="169">
        <f t="shared" si="48"/>
        <v>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6"/>
    </row>
    <row r="98" spans="1:30" ht="25.5" customHeight="1">
      <c r="A98" s="44"/>
      <c r="B98" s="301">
        <v>7</v>
      </c>
      <c r="C98" s="236"/>
      <c r="D98" s="236"/>
      <c r="E98" s="236"/>
      <c r="F98" s="302"/>
      <c r="G98" s="302"/>
      <c r="H98" s="302"/>
      <c r="I98" s="302"/>
      <c r="J98" s="307"/>
      <c r="K98" s="308"/>
      <c r="L98" s="278"/>
      <c r="M98" s="278"/>
      <c r="N98" s="278"/>
      <c r="O98" s="43"/>
      <c r="P98" s="145" t="s">
        <v>26</v>
      </c>
      <c r="Q98" s="170">
        <f t="shared" ref="Q98:R98" si="49">SUM(Q94:Q97)</f>
        <v>1</v>
      </c>
      <c r="R98" s="172">
        <f t="shared" si="49"/>
        <v>1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6"/>
    </row>
    <row r="99" spans="1:30" ht="25.5" customHeight="1">
      <c r="A99" s="44"/>
      <c r="B99" s="306">
        <v>8</v>
      </c>
      <c r="C99" s="245"/>
      <c r="D99" s="245"/>
      <c r="E99" s="245"/>
      <c r="F99" s="298"/>
      <c r="G99" s="298"/>
      <c r="H99" s="298"/>
      <c r="I99" s="298"/>
      <c r="J99" s="299"/>
      <c r="K99" s="300"/>
      <c r="L99" s="278"/>
      <c r="M99" s="278"/>
      <c r="N99" s="278"/>
      <c r="O99" s="4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6"/>
    </row>
    <row r="100" spans="1:30" ht="25.5" customHeight="1">
      <c r="A100" s="44"/>
      <c r="B100" s="301">
        <v>9</v>
      </c>
      <c r="C100" s="236"/>
      <c r="D100" s="236"/>
      <c r="E100" s="236"/>
      <c r="F100" s="302"/>
      <c r="G100" s="302"/>
      <c r="H100" s="302"/>
      <c r="I100" s="302"/>
      <c r="J100" s="307"/>
      <c r="K100" s="308"/>
      <c r="L100" s="278"/>
      <c r="M100" s="278"/>
      <c r="N100" s="278"/>
      <c r="O100" s="43"/>
      <c r="P100" s="396" t="s">
        <v>93</v>
      </c>
      <c r="Q100" s="383"/>
      <c r="R100" s="38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6"/>
    </row>
    <row r="101" spans="1:30" ht="25.5" customHeight="1">
      <c r="A101" s="44"/>
      <c r="B101" s="294">
        <v>10</v>
      </c>
      <c r="C101" s="247"/>
      <c r="D101" s="247"/>
      <c r="E101" s="247"/>
      <c r="F101" s="298"/>
      <c r="G101" s="298"/>
      <c r="H101" s="298"/>
      <c r="I101" s="298"/>
      <c r="J101" s="299"/>
      <c r="K101" s="300"/>
      <c r="L101" s="278"/>
      <c r="M101" s="278"/>
      <c r="N101" s="278"/>
      <c r="O101" s="43"/>
      <c r="P101" s="402" t="s">
        <v>16</v>
      </c>
      <c r="Q101" s="404" t="s">
        <v>94</v>
      </c>
      <c r="R101" s="40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6"/>
    </row>
    <row r="102" spans="1:30" ht="25.5" customHeight="1">
      <c r="A102" s="44"/>
      <c r="B102" s="309">
        <v>11</v>
      </c>
      <c r="C102" s="236"/>
      <c r="D102" s="236"/>
      <c r="E102" s="236"/>
      <c r="F102" s="302"/>
      <c r="G102" s="302"/>
      <c r="H102" s="302"/>
      <c r="I102" s="302"/>
      <c r="J102" s="307"/>
      <c r="K102" s="308"/>
      <c r="L102" s="278"/>
      <c r="M102" s="278"/>
      <c r="N102" s="278"/>
      <c r="O102" s="43"/>
      <c r="P102" s="403"/>
      <c r="Q102" s="406"/>
      <c r="R102" s="407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6"/>
    </row>
    <row r="103" spans="1:30" ht="25.5" customHeight="1">
      <c r="A103" s="44"/>
      <c r="B103" s="306">
        <v>12</v>
      </c>
      <c r="C103" s="245"/>
      <c r="D103" s="245"/>
      <c r="E103" s="245"/>
      <c r="F103" s="298"/>
      <c r="G103" s="298"/>
      <c r="H103" s="298"/>
      <c r="I103" s="298"/>
      <c r="J103" s="299"/>
      <c r="K103" s="300"/>
      <c r="L103" s="278"/>
      <c r="M103" s="278"/>
      <c r="N103" s="278"/>
      <c r="O103" s="43"/>
      <c r="P103" s="310" t="s">
        <v>22</v>
      </c>
      <c r="Q103" s="408">
        <f>COUNTIFS($N$68:$N$87,"&gt;=0",$N$68:$N$87,"&lt;0,99")</f>
        <v>0</v>
      </c>
      <c r="R103" s="378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6"/>
    </row>
    <row r="104" spans="1:30" ht="25.5" customHeight="1">
      <c r="A104" s="44"/>
      <c r="B104" s="301">
        <v>13</v>
      </c>
      <c r="C104" s="236"/>
      <c r="D104" s="236"/>
      <c r="E104" s="236"/>
      <c r="F104" s="302"/>
      <c r="G104" s="302"/>
      <c r="H104" s="302"/>
      <c r="I104" s="302"/>
      <c r="J104" s="307"/>
      <c r="K104" s="308"/>
      <c r="L104" s="278" t="str">
        <f t="shared" ref="L104:L109" si="50">IFERROR(VLOOKUP($C106,$C$14:$N$61,10,"FALSE"),"")</f>
        <v/>
      </c>
      <c r="M104" s="278" t="str">
        <f t="shared" ref="M104:M109" si="51">IFERROR(VLOOKUP($C106,$C$14:$N$61,11,"FALSE"),"")</f>
        <v/>
      </c>
      <c r="N104" s="278" t="str">
        <f t="shared" ref="N104:N109" si="52">IFERROR(VLOOKUP($C106,$C$14:$N$61,12,"FALSE"),"")</f>
        <v/>
      </c>
      <c r="O104" s="43"/>
      <c r="P104" s="198" t="s">
        <v>23</v>
      </c>
      <c r="Q104" s="409">
        <f>COUNTIFS($N$68:$N$87,"&gt;=1",$N$68:$N$87,"&lt;1,99")</f>
        <v>0</v>
      </c>
      <c r="R104" s="38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"/>
    </row>
    <row r="105" spans="1:30" ht="25.5" customHeight="1">
      <c r="A105" s="44"/>
      <c r="B105" s="306">
        <v>14</v>
      </c>
      <c r="C105" s="247"/>
      <c r="D105" s="247"/>
      <c r="E105" s="247"/>
      <c r="F105" s="298"/>
      <c r="G105" s="298"/>
      <c r="H105" s="298"/>
      <c r="I105" s="298"/>
      <c r="J105" s="299"/>
      <c r="K105" s="300"/>
      <c r="L105" s="278" t="str">
        <f t="shared" si="50"/>
        <v/>
      </c>
      <c r="M105" s="278" t="str">
        <f t="shared" si="51"/>
        <v/>
      </c>
      <c r="N105" s="278" t="str">
        <f t="shared" si="52"/>
        <v/>
      </c>
      <c r="O105" s="43"/>
      <c r="P105" s="201" t="s">
        <v>24</v>
      </c>
      <c r="Q105" s="410">
        <f>COUNTIFS($N$68:$N$87,"&gt;=2",$N$68:$N$87,"&lt;2,99")</f>
        <v>2</v>
      </c>
      <c r="R105" s="38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"/>
    </row>
    <row r="106" spans="1:30" ht="25.5" customHeight="1">
      <c r="A106" s="44"/>
      <c r="B106" s="301">
        <v>15</v>
      </c>
      <c r="C106" s="236"/>
      <c r="D106" s="236"/>
      <c r="E106" s="236"/>
      <c r="F106" s="302"/>
      <c r="G106" s="302"/>
      <c r="H106" s="302"/>
      <c r="I106" s="302"/>
      <c r="J106" s="307"/>
      <c r="K106" s="308"/>
      <c r="L106" s="278" t="str">
        <f t="shared" si="50"/>
        <v/>
      </c>
      <c r="M106" s="278" t="str">
        <f t="shared" si="51"/>
        <v/>
      </c>
      <c r="N106" s="278" t="str">
        <f t="shared" si="52"/>
        <v/>
      </c>
      <c r="O106" s="43"/>
      <c r="P106" s="202" t="s">
        <v>25</v>
      </c>
      <c r="Q106" s="411">
        <f>COUNTIF($N$68:$N$87,"3")</f>
        <v>2</v>
      </c>
      <c r="R106" s="38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"/>
    </row>
    <row r="107" spans="1:30" ht="25.5" customHeight="1">
      <c r="A107" s="44"/>
      <c r="B107" s="306">
        <v>16</v>
      </c>
      <c r="C107" s="245"/>
      <c r="D107" s="245"/>
      <c r="E107" s="245"/>
      <c r="F107" s="298"/>
      <c r="G107" s="298"/>
      <c r="H107" s="298"/>
      <c r="I107" s="298"/>
      <c r="J107" s="299"/>
      <c r="K107" s="300"/>
      <c r="L107" s="278" t="str">
        <f t="shared" si="50"/>
        <v/>
      </c>
      <c r="M107" s="278" t="str">
        <f t="shared" si="51"/>
        <v/>
      </c>
      <c r="N107" s="278" t="str">
        <f t="shared" si="52"/>
        <v/>
      </c>
      <c r="O107" s="43"/>
      <c r="P107" s="311" t="s">
        <v>26</v>
      </c>
      <c r="Q107" s="412">
        <f>SUM(Q103:R106)</f>
        <v>4</v>
      </c>
      <c r="R107" s="40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"/>
    </row>
    <row r="108" spans="1:30" ht="25.5" customHeight="1">
      <c r="A108" s="44"/>
      <c r="B108" s="301">
        <v>17</v>
      </c>
      <c r="C108" s="236"/>
      <c r="D108" s="236"/>
      <c r="E108" s="236"/>
      <c r="F108" s="302"/>
      <c r="G108" s="302"/>
      <c r="H108" s="302"/>
      <c r="I108" s="302"/>
      <c r="J108" s="307"/>
      <c r="K108" s="308"/>
      <c r="L108" s="278" t="str">
        <f t="shared" si="50"/>
        <v/>
      </c>
      <c r="M108" s="278" t="str">
        <f t="shared" si="51"/>
        <v/>
      </c>
      <c r="N108" s="278" t="str">
        <f t="shared" si="52"/>
        <v/>
      </c>
      <c r="O108" s="43"/>
      <c r="P108" s="413" t="s">
        <v>95</v>
      </c>
      <c r="Q108" s="395"/>
      <c r="R108" s="39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"/>
    </row>
    <row r="109" spans="1:30" ht="25.5" customHeight="1">
      <c r="A109" s="44"/>
      <c r="B109" s="294">
        <v>18</v>
      </c>
      <c r="C109" s="247"/>
      <c r="D109" s="247"/>
      <c r="E109" s="247"/>
      <c r="F109" s="298"/>
      <c r="G109" s="298"/>
      <c r="H109" s="298"/>
      <c r="I109" s="298"/>
      <c r="J109" s="299"/>
      <c r="K109" s="300"/>
      <c r="L109" s="278" t="str">
        <f t="shared" si="50"/>
        <v/>
      </c>
      <c r="M109" s="278" t="str">
        <f t="shared" si="51"/>
        <v/>
      </c>
      <c r="N109" s="278" t="str">
        <f t="shared" si="52"/>
        <v/>
      </c>
      <c r="O109" s="43"/>
      <c r="P109" s="402" t="s">
        <v>16</v>
      </c>
      <c r="Q109" s="404" t="s">
        <v>96</v>
      </c>
      <c r="R109" s="40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"/>
    </row>
    <row r="110" spans="1:30" ht="25.5" customHeight="1">
      <c r="A110" s="44"/>
      <c r="B110" s="309">
        <v>19</v>
      </c>
      <c r="C110" s="236"/>
      <c r="D110" s="236"/>
      <c r="E110" s="236"/>
      <c r="F110" s="302"/>
      <c r="G110" s="302"/>
      <c r="H110" s="302"/>
      <c r="I110" s="302"/>
      <c r="J110" s="307"/>
      <c r="K110" s="308"/>
      <c r="L110" s="278" t="str">
        <f t="shared" ref="L110:L111" si="53">IFERROR(VLOOKUP(#REF!,$C$14:$N$61,10,"FALSE"),"")</f>
        <v/>
      </c>
      <c r="M110" s="278" t="str">
        <f t="shared" ref="M110:M111" si="54">IFERROR(VLOOKUP(#REF!,$C$14:$N$61,11,"FALSE"),"")</f>
        <v/>
      </c>
      <c r="N110" s="278" t="str">
        <f t="shared" ref="N110:N111" si="55">IFERROR(VLOOKUP(#REF!,$C$14:$N$61,12,"FALSE"),"")</f>
        <v/>
      </c>
      <c r="O110" s="43"/>
      <c r="P110" s="403"/>
      <c r="Q110" s="406"/>
      <c r="R110" s="407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"/>
    </row>
    <row r="111" spans="1:30" ht="25.5" customHeight="1">
      <c r="A111" s="44"/>
      <c r="B111" s="306">
        <v>20</v>
      </c>
      <c r="C111" s="247"/>
      <c r="D111" s="247"/>
      <c r="E111" s="247"/>
      <c r="F111" s="298"/>
      <c r="G111" s="298"/>
      <c r="H111" s="298"/>
      <c r="I111" s="298"/>
      <c r="J111" s="299"/>
      <c r="K111" s="300"/>
      <c r="L111" s="278" t="str">
        <f t="shared" si="53"/>
        <v/>
      </c>
      <c r="M111" s="278" t="str">
        <f t="shared" si="54"/>
        <v/>
      </c>
      <c r="N111" s="278" t="str">
        <f t="shared" si="55"/>
        <v/>
      </c>
      <c r="O111" s="43"/>
      <c r="P111" s="154" t="s">
        <v>33</v>
      </c>
      <c r="Q111" s="414">
        <f t="shared" ref="Q111:Q114" si="56">(Q103*100/$Q$107)/100</f>
        <v>0</v>
      </c>
      <c r="R111" s="415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"/>
    </row>
    <row r="112" spans="1:30" ht="25.5" customHeight="1">
      <c r="A112" s="44"/>
      <c r="B112" s="301">
        <v>21</v>
      </c>
      <c r="C112" s="188"/>
      <c r="D112" s="188"/>
      <c r="E112" s="188"/>
      <c r="F112" s="312"/>
      <c r="G112" s="312"/>
      <c r="H112" s="312"/>
      <c r="I112" s="312"/>
      <c r="J112" s="313"/>
      <c r="K112" s="308"/>
      <c r="L112" s="278" t="str">
        <f t="shared" ref="L112:L114" si="57">IFERROR(VLOOKUP($C112,$C$14:$N$61,10,"FALSE"),"")</f>
        <v/>
      </c>
      <c r="M112" s="278" t="str">
        <f t="shared" ref="M112:M114" si="58">IFERROR(VLOOKUP($C112,$C$14:$N$61,11,"FALSE"),"")</f>
        <v/>
      </c>
      <c r="N112" s="278" t="str">
        <f t="shared" ref="N112:N114" si="59">IFERROR(VLOOKUP($C112,$C$14:$N$61,12,"FALSE"),"")</f>
        <v/>
      </c>
      <c r="O112" s="43"/>
      <c r="P112" s="130" t="s">
        <v>34</v>
      </c>
      <c r="Q112" s="416">
        <f t="shared" si="56"/>
        <v>0</v>
      </c>
      <c r="R112" s="38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"/>
    </row>
    <row r="113" spans="1:30" ht="25.5" customHeight="1">
      <c r="A113" s="44"/>
      <c r="B113" s="306">
        <v>22</v>
      </c>
      <c r="C113" s="245"/>
      <c r="D113" s="245"/>
      <c r="E113" s="245"/>
      <c r="F113" s="298"/>
      <c r="G113" s="314"/>
      <c r="H113" s="314"/>
      <c r="I113" s="314"/>
      <c r="J113" s="315"/>
      <c r="K113" s="316"/>
      <c r="L113" s="278" t="str">
        <f t="shared" si="57"/>
        <v/>
      </c>
      <c r="M113" s="278" t="str">
        <f t="shared" si="58"/>
        <v/>
      </c>
      <c r="N113" s="278" t="str">
        <f t="shared" si="59"/>
        <v/>
      </c>
      <c r="O113" s="43"/>
      <c r="P113" s="185" t="s">
        <v>35</v>
      </c>
      <c r="Q113" s="398">
        <f t="shared" si="56"/>
        <v>0.5</v>
      </c>
      <c r="R113" s="38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"/>
    </row>
    <row r="114" spans="1:30" ht="25.5" customHeight="1">
      <c r="A114" s="44"/>
      <c r="B114" s="301">
        <v>23</v>
      </c>
      <c r="C114" s="236"/>
      <c r="D114" s="236"/>
      <c r="E114" s="236"/>
      <c r="F114" s="312"/>
      <c r="G114" s="312"/>
      <c r="H114" s="312"/>
      <c r="I114" s="312"/>
      <c r="J114" s="313"/>
      <c r="K114" s="308"/>
      <c r="L114" s="278" t="str">
        <f t="shared" si="57"/>
        <v/>
      </c>
      <c r="M114" s="278" t="str">
        <f t="shared" si="58"/>
        <v/>
      </c>
      <c r="N114" s="278" t="str">
        <f t="shared" si="59"/>
        <v/>
      </c>
      <c r="O114" s="43"/>
      <c r="P114" s="140" t="s">
        <v>36</v>
      </c>
      <c r="Q114" s="399">
        <f t="shared" si="56"/>
        <v>0.5</v>
      </c>
      <c r="R114" s="38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"/>
    </row>
    <row r="115" spans="1:30" ht="25.5" customHeight="1">
      <c r="A115" s="44"/>
      <c r="B115" s="306">
        <v>24</v>
      </c>
      <c r="C115" s="245"/>
      <c r="D115" s="245"/>
      <c r="E115" s="245"/>
      <c r="F115" s="298"/>
      <c r="G115" s="314"/>
      <c r="H115" s="298"/>
      <c r="I115" s="298"/>
      <c r="J115" s="299"/>
      <c r="K115" s="300"/>
      <c r="L115" s="278" t="str">
        <f>IFERROR(VLOOKUP($C87,$C$14:$N$61,10,"FALSE"),"")</f>
        <v/>
      </c>
      <c r="M115" s="278" t="str">
        <f>IFERROR(VLOOKUP($C87,$C$14:$N$61,11,"FALSE"),"")</f>
        <v/>
      </c>
      <c r="N115" s="278" t="str">
        <f>IFERROR(VLOOKUP($C87,$C$14:$N$61,12,"FALSE"),"")</f>
        <v/>
      </c>
      <c r="O115" s="317"/>
      <c r="P115" s="318" t="s">
        <v>26</v>
      </c>
      <c r="Q115" s="400">
        <f>SUM(Q111:R114)</f>
        <v>1</v>
      </c>
      <c r="R115" s="401"/>
      <c r="S115" s="1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"/>
    </row>
    <row r="116" spans="1:30" ht="24" customHeight="1">
      <c r="A116" s="219"/>
      <c r="B116" s="309">
        <v>25</v>
      </c>
      <c r="C116" s="257"/>
      <c r="D116" s="257"/>
      <c r="E116" s="257"/>
      <c r="F116" s="312"/>
      <c r="G116" s="312"/>
      <c r="H116" s="312"/>
      <c r="I116" s="312"/>
      <c r="J116" s="313"/>
      <c r="K116" s="308"/>
      <c r="AD116" s="75"/>
    </row>
    <row r="117" spans="1:30" ht="24" customHeight="1">
      <c r="A117" s="219"/>
      <c r="B117" s="294">
        <v>26</v>
      </c>
      <c r="C117" s="245"/>
      <c r="D117" s="245"/>
      <c r="E117" s="245"/>
      <c r="F117" s="298"/>
      <c r="G117" s="298"/>
      <c r="H117" s="298"/>
      <c r="I117" s="298"/>
      <c r="J117" s="299"/>
      <c r="K117" s="300"/>
      <c r="AD117" s="75"/>
    </row>
    <row r="118" spans="1:30" ht="24" customHeight="1">
      <c r="B118" s="301">
        <v>27</v>
      </c>
      <c r="C118" s="236"/>
      <c r="D118" s="236"/>
      <c r="E118" s="236"/>
      <c r="F118" s="312"/>
      <c r="G118" s="312"/>
      <c r="H118" s="312"/>
      <c r="I118" s="312"/>
      <c r="J118" s="313"/>
      <c r="K118" s="308"/>
      <c r="AD118" s="75"/>
    </row>
    <row r="119" spans="1:30" ht="24" customHeight="1">
      <c r="B119" s="306">
        <v>28</v>
      </c>
      <c r="C119" s="245"/>
      <c r="D119" s="245"/>
      <c r="E119" s="245"/>
      <c r="F119" s="298"/>
      <c r="G119" s="298"/>
      <c r="H119" s="298"/>
      <c r="I119" s="298"/>
      <c r="J119" s="299"/>
      <c r="K119" s="300"/>
      <c r="AD119" s="75"/>
    </row>
    <row r="120" spans="1:30" ht="24" customHeight="1">
      <c r="B120" s="301">
        <v>29</v>
      </c>
      <c r="C120" s="257"/>
      <c r="D120" s="257"/>
      <c r="E120" s="257"/>
      <c r="F120" s="312"/>
      <c r="G120" s="312"/>
      <c r="H120" s="312"/>
      <c r="I120" s="312"/>
      <c r="J120" s="313"/>
      <c r="K120" s="308"/>
      <c r="AD120" s="75"/>
    </row>
    <row r="121" spans="1:30" ht="24" customHeight="1">
      <c r="B121" s="306">
        <v>30</v>
      </c>
      <c r="C121" s="245"/>
      <c r="D121" s="245"/>
      <c r="E121" s="245"/>
      <c r="F121" s="298"/>
      <c r="G121" s="298"/>
      <c r="H121" s="298"/>
      <c r="I121" s="298"/>
      <c r="J121" s="299"/>
      <c r="K121" s="300"/>
      <c r="AD121" s="75"/>
    </row>
    <row r="122" spans="1:30" ht="24" customHeight="1">
      <c r="B122" s="301">
        <v>31</v>
      </c>
      <c r="C122" s="236"/>
      <c r="D122" s="236"/>
      <c r="E122" s="236"/>
      <c r="F122" s="312"/>
      <c r="G122" s="312"/>
      <c r="H122" s="312"/>
      <c r="I122" s="312"/>
      <c r="J122" s="313"/>
      <c r="K122" s="308"/>
      <c r="AD122" s="75"/>
    </row>
    <row r="123" spans="1:30" ht="24" customHeight="1">
      <c r="B123" s="294">
        <v>32</v>
      </c>
      <c r="C123" s="245"/>
      <c r="D123" s="245"/>
      <c r="E123" s="245"/>
      <c r="F123" s="298"/>
      <c r="G123" s="298"/>
      <c r="H123" s="298"/>
      <c r="I123" s="298"/>
      <c r="J123" s="299"/>
      <c r="K123" s="300"/>
      <c r="AD123" s="75"/>
    </row>
    <row r="124" spans="1:30" ht="24" customHeight="1">
      <c r="B124" s="301">
        <v>33</v>
      </c>
      <c r="C124" s="257"/>
      <c r="D124" s="257"/>
      <c r="E124" s="257"/>
      <c r="F124" s="312"/>
      <c r="G124" s="312"/>
      <c r="H124" s="312"/>
      <c r="I124" s="312"/>
      <c r="J124" s="313"/>
      <c r="K124" s="308"/>
      <c r="AD124" s="75"/>
    </row>
    <row r="125" spans="1:30" ht="24" customHeight="1">
      <c r="B125" s="306">
        <v>34</v>
      </c>
      <c r="C125" s="245"/>
      <c r="D125" s="245"/>
      <c r="E125" s="245"/>
      <c r="F125" s="298"/>
      <c r="G125" s="298"/>
      <c r="H125" s="298"/>
      <c r="I125" s="298"/>
      <c r="J125" s="299"/>
      <c r="K125" s="300"/>
      <c r="AD125" s="75"/>
    </row>
    <row r="126" spans="1:30" ht="24" customHeight="1">
      <c r="B126" s="301">
        <v>35</v>
      </c>
      <c r="C126" s="236"/>
      <c r="D126" s="236"/>
      <c r="E126" s="236"/>
      <c r="F126" s="312"/>
      <c r="G126" s="312"/>
      <c r="H126" s="312"/>
      <c r="I126" s="312"/>
      <c r="J126" s="313"/>
      <c r="K126" s="308"/>
      <c r="AD126" s="75"/>
    </row>
    <row r="127" spans="1:30" ht="24" customHeight="1">
      <c r="B127" s="306">
        <v>36</v>
      </c>
      <c r="C127" s="245"/>
      <c r="D127" s="245"/>
      <c r="E127" s="245"/>
      <c r="F127" s="298"/>
      <c r="G127" s="298"/>
      <c r="H127" s="298"/>
      <c r="I127" s="298"/>
      <c r="J127" s="299"/>
      <c r="K127" s="300"/>
      <c r="AD127" s="75"/>
    </row>
    <row r="128" spans="1:30" ht="24" customHeight="1">
      <c r="B128" s="301">
        <v>37</v>
      </c>
      <c r="C128" s="257"/>
      <c r="D128" s="257"/>
      <c r="E128" s="257"/>
      <c r="F128" s="312"/>
      <c r="G128" s="312"/>
      <c r="H128" s="312"/>
      <c r="I128" s="312"/>
      <c r="J128" s="313"/>
      <c r="K128" s="308"/>
      <c r="AD128" s="75"/>
    </row>
    <row r="129" spans="2:30" ht="24" customHeight="1">
      <c r="B129" s="306">
        <v>38</v>
      </c>
      <c r="C129" s="245"/>
      <c r="D129" s="245"/>
      <c r="E129" s="245"/>
      <c r="F129" s="298"/>
      <c r="G129" s="298"/>
      <c r="H129" s="298"/>
      <c r="I129" s="298"/>
      <c r="J129" s="299"/>
      <c r="K129" s="300"/>
      <c r="AD129" s="75"/>
    </row>
    <row r="130" spans="2:30" ht="24" customHeight="1">
      <c r="B130" s="309">
        <v>39</v>
      </c>
      <c r="C130" s="257"/>
      <c r="D130" s="257"/>
      <c r="E130" s="257"/>
      <c r="F130" s="312"/>
      <c r="G130" s="312"/>
      <c r="H130" s="312"/>
      <c r="I130" s="312"/>
      <c r="J130" s="313"/>
      <c r="K130" s="308"/>
      <c r="AD130" s="75"/>
    </row>
    <row r="131" spans="2:30" ht="24" customHeight="1">
      <c r="B131" s="319">
        <v>40</v>
      </c>
      <c r="C131" s="320"/>
      <c r="D131" s="320"/>
      <c r="E131" s="320"/>
      <c r="F131" s="320"/>
      <c r="G131" s="320"/>
      <c r="H131" s="320"/>
      <c r="I131" s="320"/>
      <c r="J131" s="321"/>
      <c r="K131" s="322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95"/>
    </row>
    <row r="132" spans="2:30" ht="15.75" customHeight="1"/>
    <row r="133" spans="2:30" ht="15.75" customHeight="1"/>
    <row r="134" spans="2:30" ht="15.75" customHeight="1"/>
    <row r="135" spans="2:30" ht="15.75" customHeight="1"/>
    <row r="136" spans="2:30" ht="15.75" customHeight="1"/>
    <row r="137" spans="2:30" ht="15.75" customHeight="1"/>
    <row r="138" spans="2:30" ht="15.75" customHeight="1"/>
    <row r="139" spans="2:30" ht="15.75" customHeight="1"/>
    <row r="140" spans="2:30" ht="15.75" customHeight="1"/>
    <row r="141" spans="2:30" ht="15.75" customHeight="1"/>
    <row r="142" spans="2:30" ht="15.75" customHeight="1"/>
    <row r="143" spans="2:30" ht="15.75" customHeight="1"/>
    <row r="144" spans="2:30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74">
    <mergeCell ref="Q59:R59"/>
    <mergeCell ref="Q60:R60"/>
    <mergeCell ref="B63:O63"/>
    <mergeCell ref="P63:AD63"/>
    <mergeCell ref="Q75:Q76"/>
    <mergeCell ref="R75:R76"/>
    <mergeCell ref="P74:U74"/>
    <mergeCell ref="P75:P76"/>
    <mergeCell ref="U75:U76"/>
    <mergeCell ref="S75:S76"/>
    <mergeCell ref="T75:T76"/>
    <mergeCell ref="Q61:R61"/>
    <mergeCell ref="L65:M66"/>
    <mergeCell ref="N65:N67"/>
    <mergeCell ref="P65:U65"/>
    <mergeCell ref="P66:U66"/>
    <mergeCell ref="P54:R54"/>
    <mergeCell ref="P55:P56"/>
    <mergeCell ref="Q55:R56"/>
    <mergeCell ref="Q57:R57"/>
    <mergeCell ref="Q58:R58"/>
    <mergeCell ref="Q49:R49"/>
    <mergeCell ref="Q50:R50"/>
    <mergeCell ref="Q51:R51"/>
    <mergeCell ref="Q52:R52"/>
    <mergeCell ref="Q53:R53"/>
    <mergeCell ref="P29:R29"/>
    <mergeCell ref="P30:R30"/>
    <mergeCell ref="P38:R38"/>
    <mergeCell ref="P46:R46"/>
    <mergeCell ref="P47:P48"/>
    <mergeCell ref="Q47:R48"/>
    <mergeCell ref="P21:P22"/>
    <mergeCell ref="Q21:Q22"/>
    <mergeCell ref="S21:S22"/>
    <mergeCell ref="T21:T22"/>
    <mergeCell ref="U21:U22"/>
    <mergeCell ref="R21:R22"/>
    <mergeCell ref="L11:M12"/>
    <mergeCell ref="N11:N12"/>
    <mergeCell ref="P11:U11"/>
    <mergeCell ref="P12:U12"/>
    <mergeCell ref="P20:U20"/>
    <mergeCell ref="E7:G7"/>
    <mergeCell ref="E8:G8"/>
    <mergeCell ref="E9:G9"/>
    <mergeCell ref="B11:D12"/>
    <mergeCell ref="E11:E12"/>
    <mergeCell ref="F11:J11"/>
    <mergeCell ref="D2:H2"/>
    <mergeCell ref="E3:G3"/>
    <mergeCell ref="E4:G4"/>
    <mergeCell ref="E5:G5"/>
    <mergeCell ref="E6:G6"/>
    <mergeCell ref="Q113:R113"/>
    <mergeCell ref="Q114:R114"/>
    <mergeCell ref="Q115:R115"/>
    <mergeCell ref="P101:P102"/>
    <mergeCell ref="Q101:R102"/>
    <mergeCell ref="Q103:R103"/>
    <mergeCell ref="Q104:R104"/>
    <mergeCell ref="Q105:R105"/>
    <mergeCell ref="Q106:R106"/>
    <mergeCell ref="Q107:R107"/>
    <mergeCell ref="P108:R108"/>
    <mergeCell ref="P109:P110"/>
    <mergeCell ref="Q109:R110"/>
    <mergeCell ref="Q111:R111"/>
    <mergeCell ref="Q112:R112"/>
    <mergeCell ref="P83:R83"/>
    <mergeCell ref="P84:R84"/>
    <mergeCell ref="B89:K89"/>
    <mergeCell ref="P92:R92"/>
    <mergeCell ref="P100:R100"/>
  </mergeCells>
  <conditionalFormatting sqref="F14:J61">
    <cfRule type="containsText" dxfId="60" priority="11" operator="containsText" text="3">
      <formula>NOT(ISERROR(SEARCH(("3"),(F14))))</formula>
    </cfRule>
  </conditionalFormatting>
  <conditionalFormatting sqref="F14:J61">
    <cfRule type="containsText" dxfId="59" priority="12" operator="containsText" text="2">
      <formula>NOT(ISERROR(SEARCH(("2"),(F14))))</formula>
    </cfRule>
  </conditionalFormatting>
  <conditionalFormatting sqref="F14:J61">
    <cfRule type="containsText" dxfId="58" priority="13" operator="containsText" text="1">
      <formula>NOT(ISERROR(SEARCH(("1"),(F14))))</formula>
    </cfRule>
  </conditionalFormatting>
  <conditionalFormatting sqref="F14:J61">
    <cfRule type="containsText" dxfId="57" priority="14" operator="containsText" text="0">
      <formula>NOT(ISERROR(SEARCH(("0"),(F14))))</formula>
    </cfRule>
  </conditionalFormatting>
  <conditionalFormatting sqref="L14:N61 L72:N87 L89:N115 K92:K130">
    <cfRule type="cellIs" dxfId="56" priority="15" operator="between">
      <formula>3</formula>
      <formula>3.99</formula>
    </cfRule>
  </conditionalFormatting>
  <conditionalFormatting sqref="L14:N61 L72:N87 L89:N115 K92:K130">
    <cfRule type="cellIs" dxfId="55" priority="16" operator="between">
      <formula>2</formula>
      <formula>2.99</formula>
    </cfRule>
  </conditionalFormatting>
  <conditionalFormatting sqref="L14:N61 L72:N87 L89:N115 K92:K130">
    <cfRule type="cellIs" dxfId="54" priority="17" operator="between">
      <formula>1</formula>
      <formula>1.99</formula>
    </cfRule>
  </conditionalFormatting>
  <conditionalFormatting sqref="L14:N61 L72:N87 L89:N115 K92:K130">
    <cfRule type="cellIs" dxfId="53" priority="18" operator="between">
      <formula>0</formula>
      <formula>0.99</formula>
    </cfRule>
  </conditionalFormatting>
  <conditionalFormatting sqref="G72:N87 L89:N115 F92:J130 K93:K130">
    <cfRule type="containsText" dxfId="52" priority="19" operator="containsText" text="0">
      <formula>NOT(ISERROR(SEARCH(("0"),(G72))))</formula>
    </cfRule>
  </conditionalFormatting>
  <conditionalFormatting sqref="G72:N87 L89:N115 F92:J130 K93:K130">
    <cfRule type="containsText" dxfId="51" priority="20" operator="containsText" text="1">
      <formula>NOT(ISERROR(SEARCH(("1"),(G72))))</formula>
    </cfRule>
  </conditionalFormatting>
  <conditionalFormatting sqref="G72:N87 L89:N115 F92:J130 K93:K130">
    <cfRule type="containsText" dxfId="50" priority="21" operator="containsText" text="2">
      <formula>NOT(ISERROR(SEARCH(("2"),(G72))))</formula>
    </cfRule>
  </conditionalFormatting>
  <conditionalFormatting sqref="G72:N87 L89:N115 F92:J130 K93:K130">
    <cfRule type="containsText" dxfId="49" priority="22" operator="containsText" text="3">
      <formula>NOT(ISERROR(SEARCH(("3"),(G72))))</formula>
    </cfRule>
  </conditionalFormatting>
  <conditionalFormatting sqref="G68:N70">
    <cfRule type="containsText" dxfId="48" priority="6" operator="containsText" text="3">
      <formula>NOT(ISERROR(SEARCH(("3"),(G68))))</formula>
    </cfRule>
  </conditionalFormatting>
  <conditionalFormatting sqref="G68:N70">
    <cfRule type="containsText" dxfId="47" priority="7" operator="containsText" text="2">
      <formula>NOT(ISERROR(SEARCH(("2"),(G68))))</formula>
    </cfRule>
  </conditionalFormatting>
  <conditionalFormatting sqref="G68:N70">
    <cfRule type="containsText" dxfId="46" priority="8" operator="containsText" text="1">
      <formula>NOT(ISERROR(SEARCH(("1"),(G68))))</formula>
    </cfRule>
  </conditionalFormatting>
  <conditionalFormatting sqref="G68:N70">
    <cfRule type="containsText" dxfId="45" priority="9" operator="containsText" text="0">
      <formula>NOT(ISERROR(SEARCH(("0"),(G68))))</formula>
    </cfRule>
  </conditionalFormatting>
  <conditionalFormatting sqref="G68:N70">
    <cfRule type="containsBlanks" dxfId="44" priority="10">
      <formula>LEN(TRIM(G68))=0</formula>
    </cfRule>
  </conditionalFormatting>
  <conditionalFormatting sqref="G71:N71">
    <cfRule type="containsText" dxfId="43" priority="1" operator="containsText" text="3">
      <formula>NOT(ISERROR(SEARCH(("3"),(G71))))</formula>
    </cfRule>
  </conditionalFormatting>
  <conditionalFormatting sqref="G71:N71">
    <cfRule type="containsText" dxfId="42" priority="2" operator="containsText" text="2">
      <formula>NOT(ISERROR(SEARCH(("2"),(G71))))</formula>
    </cfRule>
  </conditionalFormatting>
  <conditionalFormatting sqref="G71:N71">
    <cfRule type="containsText" dxfId="41" priority="3" operator="containsText" text="1">
      <formula>NOT(ISERROR(SEARCH(("1"),(G71))))</formula>
    </cfRule>
  </conditionalFormatting>
  <conditionalFormatting sqref="G71:N71">
    <cfRule type="containsText" dxfId="40" priority="4" operator="containsText" text="0">
      <formula>NOT(ISERROR(SEARCH(("0"),(G71))))</formula>
    </cfRule>
  </conditionalFormatting>
  <conditionalFormatting sqref="G71:N71">
    <cfRule type="containsBlanks" dxfId="39" priority="5">
      <formula>LEN(TRIM(G71))=0</formula>
    </cfRule>
  </conditionalFormatting>
  <dataValidations count="2">
    <dataValidation type="list" allowBlank="1" showErrorMessage="1" sqref="E14:E61" xr:uid="{00000000-0002-0000-0400-000000000000}">
      <formula1>"Repitente,N.E.E,Extraedad,Ingresó II Semestre"</formula1>
    </dataValidation>
    <dataValidation type="list" allowBlank="1" showErrorMessage="1" sqref="F14:J61" xr:uid="{00000000-0002-0000-0400-000001000000}">
      <formula1>"0.0,1.0,2.0,3.0"</formula1>
    </dataValidation>
  </dataValidations>
  <pageMargins left="0.7" right="0.7" top="0.75" bottom="0.75" header="0" footer="0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004"/>
  <sheetViews>
    <sheetView topLeftCell="D63" workbookViewId="0">
      <selection activeCell="G68" sqref="G68:N68"/>
    </sheetView>
  </sheetViews>
  <sheetFormatPr baseColWidth="10" defaultColWidth="14.5" defaultRowHeight="15" customHeight="1"/>
  <cols>
    <col min="1" max="2" width="5" customWidth="1"/>
    <col min="3" max="3" width="16.83203125" customWidth="1"/>
    <col min="4" max="4" width="47.1640625" customWidth="1"/>
    <col min="5" max="5" width="21.5" customWidth="1"/>
    <col min="6" max="11" width="10.6640625" customWidth="1"/>
    <col min="12" max="12" width="12.6640625" customWidth="1"/>
    <col min="13" max="13" width="10.6640625" customWidth="1"/>
    <col min="14" max="14" width="16.5" customWidth="1"/>
    <col min="15" max="15" width="16.6640625" customWidth="1"/>
    <col min="16" max="16" width="35.5" customWidth="1"/>
    <col min="17" max="17" width="12.33203125" customWidth="1"/>
    <col min="18" max="18" width="10.6640625" customWidth="1"/>
    <col min="19" max="19" width="13.33203125" customWidth="1"/>
    <col min="20" max="20" width="12.6640625" customWidth="1"/>
    <col min="21" max="21" width="13.5" customWidth="1"/>
    <col min="22" max="30" width="10.6640625" customWidth="1"/>
  </cols>
  <sheetData>
    <row r="1" spans="1:30" ht="48.75" customHeight="1"/>
    <row r="2" spans="1:30" ht="26.25" customHeight="1">
      <c r="B2" s="63"/>
      <c r="C2" s="64" t="s">
        <v>0</v>
      </c>
      <c r="D2" s="417" t="str">
        <f>'grupo 1'!D2</f>
        <v>COLEGIO PAULO VI (IED)</v>
      </c>
      <c r="E2" s="383"/>
      <c r="F2" s="383"/>
      <c r="G2" s="383"/>
      <c r="H2" s="38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  <c r="V2" s="66"/>
      <c r="W2" s="66"/>
      <c r="X2" s="66"/>
      <c r="Y2" s="66"/>
      <c r="Z2" s="66"/>
      <c r="AA2" s="66"/>
      <c r="AB2" s="66"/>
      <c r="AC2" s="66"/>
      <c r="AD2" s="67"/>
    </row>
    <row r="3" spans="1:30" ht="26.25" customHeight="1">
      <c r="B3" s="68"/>
      <c r="C3" s="69" t="s">
        <v>1</v>
      </c>
      <c r="D3" s="70" t="str">
        <f>'grupo 1'!D3</f>
        <v>KENNEDY</v>
      </c>
      <c r="E3" s="418" t="s">
        <v>39</v>
      </c>
      <c r="F3" s="383"/>
      <c r="G3" s="384"/>
      <c r="H3" s="71">
        <f>COUNTA(C14:C61)</f>
        <v>29</v>
      </c>
      <c r="I3" s="72"/>
      <c r="J3" s="72"/>
      <c r="K3" s="73"/>
      <c r="L3" s="74"/>
      <c r="M3" s="74"/>
      <c r="N3" s="74"/>
      <c r="O3" s="74"/>
      <c r="P3" s="74"/>
      <c r="Q3" s="74"/>
      <c r="R3" s="74"/>
      <c r="S3" s="72"/>
      <c r="T3" s="72"/>
      <c r="AD3" s="75"/>
    </row>
    <row r="4" spans="1:30" ht="26.25" customHeight="1">
      <c r="B4" s="68"/>
      <c r="C4" s="69" t="s">
        <v>40</v>
      </c>
      <c r="D4" s="76" t="s">
        <v>205</v>
      </c>
      <c r="E4" s="418" t="s">
        <v>6</v>
      </c>
      <c r="F4" s="383"/>
      <c r="G4" s="384"/>
      <c r="H4" s="77">
        <v>4</v>
      </c>
      <c r="I4" s="72"/>
      <c r="J4" s="72"/>
      <c r="K4" s="73"/>
      <c r="L4" s="74"/>
      <c r="M4" s="74"/>
      <c r="N4" s="74"/>
      <c r="O4" s="74"/>
      <c r="P4" s="74"/>
      <c r="Q4" s="74"/>
      <c r="R4" s="74"/>
      <c r="S4" s="72"/>
      <c r="T4" s="72"/>
      <c r="AD4" s="75"/>
    </row>
    <row r="5" spans="1:30" ht="26.25" customHeight="1">
      <c r="A5" s="1"/>
      <c r="B5" s="13"/>
      <c r="C5" s="78" t="s">
        <v>42</v>
      </c>
      <c r="D5" s="76" t="s">
        <v>206</v>
      </c>
      <c r="E5" s="418" t="s">
        <v>7</v>
      </c>
      <c r="F5" s="383"/>
      <c r="G5" s="384"/>
      <c r="H5" s="71">
        <f>COUNTIF($E$14:$E$61,"Repitente")</f>
        <v>0</v>
      </c>
      <c r="I5" s="72"/>
      <c r="J5" s="72"/>
      <c r="K5" s="79"/>
      <c r="L5" s="74"/>
      <c r="M5" s="74"/>
      <c r="N5" s="74"/>
      <c r="O5" s="74"/>
      <c r="P5" s="74"/>
      <c r="Q5" s="74"/>
      <c r="R5" s="74"/>
      <c r="S5" s="72"/>
      <c r="T5" s="72"/>
      <c r="U5" s="1"/>
      <c r="V5" s="1"/>
      <c r="W5" s="1"/>
      <c r="X5" s="1"/>
      <c r="Y5" s="1"/>
      <c r="Z5" s="1"/>
      <c r="AA5" s="1"/>
      <c r="AB5" s="1"/>
      <c r="AC5" s="1"/>
      <c r="AD5" s="6"/>
    </row>
    <row r="6" spans="1:30" ht="26.25" customHeight="1">
      <c r="B6" s="68"/>
      <c r="C6" s="69" t="s">
        <v>44</v>
      </c>
      <c r="D6" s="80">
        <v>302</v>
      </c>
      <c r="E6" s="418" t="s">
        <v>8</v>
      </c>
      <c r="F6" s="383"/>
      <c r="G6" s="384"/>
      <c r="H6" s="71">
        <f>COUNTIF($E$14:$E$61,"N.E.E")</f>
        <v>0</v>
      </c>
      <c r="I6" s="72"/>
      <c r="J6" s="72"/>
      <c r="K6" s="73"/>
      <c r="L6" s="81"/>
      <c r="M6" s="81"/>
      <c r="N6" s="81"/>
      <c r="O6" s="81"/>
      <c r="P6" s="81"/>
      <c r="Q6" s="81"/>
      <c r="R6" s="81"/>
      <c r="S6" s="72"/>
      <c r="T6" s="72"/>
      <c r="AD6" s="75"/>
    </row>
    <row r="7" spans="1:30" ht="26.25" customHeight="1">
      <c r="B7" s="68"/>
      <c r="C7" s="82" t="s">
        <v>45</v>
      </c>
      <c r="D7" s="77" t="s">
        <v>169</v>
      </c>
      <c r="E7" s="419" t="s">
        <v>9</v>
      </c>
      <c r="F7" s="383"/>
      <c r="G7" s="384"/>
      <c r="H7" s="71">
        <f>COUNTIF($E$14:$E$61,"Extraedad")</f>
        <v>4</v>
      </c>
      <c r="I7" s="72"/>
      <c r="J7" s="72"/>
      <c r="K7" s="73"/>
      <c r="L7" s="81"/>
      <c r="M7" s="81"/>
      <c r="N7" s="81"/>
      <c r="O7" s="81"/>
      <c r="P7" s="81"/>
      <c r="Q7" s="81"/>
      <c r="R7" s="81"/>
      <c r="S7" s="72"/>
      <c r="T7" s="72"/>
      <c r="AD7" s="75"/>
    </row>
    <row r="8" spans="1:30" ht="25.5" customHeight="1">
      <c r="B8" s="68"/>
      <c r="C8" s="83" t="s">
        <v>47</v>
      </c>
      <c r="D8" s="71">
        <f>COUNTA(F92:F131)</f>
        <v>1</v>
      </c>
      <c r="E8" s="420" t="s">
        <v>48</v>
      </c>
      <c r="F8" s="383"/>
      <c r="G8" s="384"/>
      <c r="H8" s="71">
        <f>COUNTIF($E$14:$E$61,"Ingresó II Semestre")</f>
        <v>4</v>
      </c>
      <c r="I8" s="84"/>
      <c r="J8" s="84"/>
      <c r="K8" s="73"/>
      <c r="L8" s="81"/>
      <c r="M8" s="81"/>
      <c r="N8" s="81"/>
      <c r="O8" s="81"/>
      <c r="P8" s="81"/>
      <c r="Q8" s="81"/>
      <c r="R8" s="81"/>
      <c r="S8" s="72"/>
      <c r="T8" s="72"/>
      <c r="AD8" s="75"/>
    </row>
    <row r="9" spans="1:30" ht="30" customHeight="1">
      <c r="B9" s="68"/>
      <c r="E9" s="420" t="s">
        <v>11</v>
      </c>
      <c r="F9" s="383"/>
      <c r="G9" s="384"/>
      <c r="H9" s="77">
        <v>0</v>
      </c>
      <c r="AD9" s="75"/>
    </row>
    <row r="10" spans="1:30" ht="15.75" customHeight="1">
      <c r="A10" s="72"/>
      <c r="B10" s="85"/>
      <c r="C10" s="72"/>
      <c r="D10" s="72"/>
      <c r="E10" s="86"/>
      <c r="F10" s="45"/>
      <c r="G10" s="45"/>
      <c r="H10" s="45"/>
      <c r="I10" s="45"/>
      <c r="J10" s="45"/>
      <c r="K10" s="87"/>
      <c r="L10" s="88"/>
      <c r="M10" s="88"/>
      <c r="N10" s="88"/>
      <c r="O10" s="87"/>
      <c r="P10" s="72"/>
      <c r="Q10" s="72"/>
      <c r="R10" s="72"/>
      <c r="S10" s="72"/>
      <c r="T10" s="72"/>
      <c r="U10" s="72"/>
      <c r="V10" s="74"/>
      <c r="W10" s="74"/>
      <c r="X10" s="73"/>
      <c r="AD10" s="75"/>
    </row>
    <row r="11" spans="1:30" ht="15.75" customHeight="1">
      <c r="A11" s="72"/>
      <c r="B11" s="421" t="s">
        <v>49</v>
      </c>
      <c r="C11" s="422"/>
      <c r="D11" s="422"/>
      <c r="E11" s="424"/>
      <c r="F11" s="397" t="s">
        <v>50</v>
      </c>
      <c r="G11" s="383"/>
      <c r="H11" s="383"/>
      <c r="I11" s="383"/>
      <c r="J11" s="384"/>
      <c r="K11" s="74"/>
      <c r="L11" s="404" t="s">
        <v>51</v>
      </c>
      <c r="M11" s="405"/>
      <c r="N11" s="402" t="s">
        <v>52</v>
      </c>
      <c r="O11" s="74"/>
      <c r="P11" s="396" t="s">
        <v>53</v>
      </c>
      <c r="Q11" s="383"/>
      <c r="R11" s="383"/>
      <c r="S11" s="383"/>
      <c r="T11" s="383"/>
      <c r="U11" s="384"/>
      <c r="V11" s="74"/>
      <c r="W11" s="74"/>
      <c r="X11" s="73"/>
      <c r="AD11" s="75"/>
    </row>
    <row r="12" spans="1:30" ht="33.75" customHeight="1">
      <c r="A12" s="72"/>
      <c r="B12" s="406"/>
      <c r="C12" s="423"/>
      <c r="D12" s="423"/>
      <c r="E12" s="403"/>
      <c r="F12" s="90" t="s">
        <v>54</v>
      </c>
      <c r="G12" s="91" t="s">
        <v>54</v>
      </c>
      <c r="H12" s="92" t="s">
        <v>55</v>
      </c>
      <c r="I12" s="92" t="s">
        <v>55</v>
      </c>
      <c r="J12" s="93" t="s">
        <v>55</v>
      </c>
      <c r="K12" s="94"/>
      <c r="L12" s="406"/>
      <c r="M12" s="407"/>
      <c r="N12" s="425"/>
      <c r="O12" s="94"/>
      <c r="P12" s="397" t="s">
        <v>99</v>
      </c>
      <c r="Q12" s="383"/>
      <c r="R12" s="383"/>
      <c r="S12" s="383"/>
      <c r="T12" s="383"/>
      <c r="U12" s="384"/>
      <c r="V12" s="94"/>
      <c r="W12" s="94"/>
      <c r="AD12" s="75"/>
    </row>
    <row r="13" spans="1:30" ht="42">
      <c r="A13" s="45"/>
      <c r="B13" s="14" t="s">
        <v>57</v>
      </c>
      <c r="C13" s="96" t="s">
        <v>58</v>
      </c>
      <c r="D13" s="96" t="s">
        <v>59</v>
      </c>
      <c r="E13" s="96" t="s">
        <v>60</v>
      </c>
      <c r="F13" s="97" t="s">
        <v>17</v>
      </c>
      <c r="G13" s="98" t="s">
        <v>18</v>
      </c>
      <c r="H13" s="99" t="s">
        <v>19</v>
      </c>
      <c r="I13" s="99" t="s">
        <v>20</v>
      </c>
      <c r="J13" s="100" t="s">
        <v>21</v>
      </c>
      <c r="K13" s="101"/>
      <c r="L13" s="102" t="s">
        <v>54</v>
      </c>
      <c r="M13" s="103" t="s">
        <v>55</v>
      </c>
      <c r="N13" s="104" t="s">
        <v>61</v>
      </c>
      <c r="O13" s="101"/>
      <c r="P13" s="105" t="s">
        <v>16</v>
      </c>
      <c r="Q13" s="90" t="s">
        <v>17</v>
      </c>
      <c r="R13" s="106" t="s">
        <v>18</v>
      </c>
      <c r="S13" s="107" t="s">
        <v>19</v>
      </c>
      <c r="T13" s="107" t="s">
        <v>20</v>
      </c>
      <c r="U13" s="93" t="s">
        <v>21</v>
      </c>
      <c r="V13" s="101"/>
      <c r="W13" s="101"/>
      <c r="AD13" s="75"/>
    </row>
    <row r="14" spans="1:30" ht="24" customHeight="1">
      <c r="A14" s="108"/>
      <c r="B14" s="109">
        <v>1</v>
      </c>
      <c r="C14" s="323">
        <v>1071629801</v>
      </c>
      <c r="D14" s="324" t="s">
        <v>207</v>
      </c>
      <c r="E14" s="325" t="s">
        <v>108</v>
      </c>
      <c r="F14" s="325">
        <v>0</v>
      </c>
      <c r="G14" s="325">
        <v>2</v>
      </c>
      <c r="H14" s="325">
        <v>3</v>
      </c>
      <c r="I14" s="325">
        <v>3</v>
      </c>
      <c r="J14" s="326">
        <v>0</v>
      </c>
      <c r="K14" s="117"/>
      <c r="L14" s="118">
        <f t="shared" ref="L14:L61" si="0">IFERROR(AVERAGE(F14:G14)," ")</f>
        <v>1</v>
      </c>
      <c r="M14" s="119">
        <f t="shared" ref="M14:M61" si="1">IFERROR(AVERAGE(H14:J14)," ")</f>
        <v>2</v>
      </c>
      <c r="N14" s="120">
        <f t="shared" ref="N14:N61" si="2">IFERROR(AVERAGE(L14:M14)," ")</f>
        <v>1.5</v>
      </c>
      <c r="O14" s="1"/>
      <c r="P14" s="154" t="s">
        <v>22</v>
      </c>
      <c r="Q14" s="327">
        <f t="shared" ref="Q14:U14" si="3">COUNTIF(F$14:F$61,"0")</f>
        <v>3</v>
      </c>
      <c r="R14" s="328">
        <f t="shared" si="3"/>
        <v>0</v>
      </c>
      <c r="S14" s="328">
        <f t="shared" si="3"/>
        <v>0</v>
      </c>
      <c r="T14" s="328">
        <f t="shared" si="3"/>
        <v>2</v>
      </c>
      <c r="U14" s="329">
        <f t="shared" si="3"/>
        <v>5</v>
      </c>
      <c r="V14" s="117"/>
      <c r="W14" s="117"/>
      <c r="X14" s="1"/>
      <c r="Y14" s="1"/>
      <c r="Z14" s="1"/>
      <c r="AA14" s="1"/>
      <c r="AB14" s="1"/>
      <c r="AC14" s="1"/>
      <c r="AD14" s="6"/>
    </row>
    <row r="15" spans="1:30" ht="24" customHeight="1">
      <c r="A15" s="108"/>
      <c r="B15" s="121">
        <v>2</v>
      </c>
      <c r="C15" s="330">
        <v>1118369426</v>
      </c>
      <c r="D15" s="331" t="s">
        <v>208</v>
      </c>
      <c r="E15" s="205" t="s">
        <v>108</v>
      </c>
      <c r="F15" s="189">
        <v>3</v>
      </c>
      <c r="G15" s="189">
        <v>1</v>
      </c>
      <c r="H15" s="189">
        <v>3</v>
      </c>
      <c r="I15" s="189">
        <v>0</v>
      </c>
      <c r="J15" s="190">
        <v>2</v>
      </c>
      <c r="K15" s="117"/>
      <c r="L15" s="127">
        <f t="shared" si="0"/>
        <v>2</v>
      </c>
      <c r="M15" s="128">
        <f t="shared" si="1"/>
        <v>1.6666666666666667</v>
      </c>
      <c r="N15" s="129">
        <f t="shared" si="2"/>
        <v>1.8333333333333335</v>
      </c>
      <c r="O15" s="1"/>
      <c r="P15" s="130" t="s">
        <v>23</v>
      </c>
      <c r="Q15" s="131">
        <f t="shared" ref="Q15:U15" si="4">COUNTIF(F$14:F$61,"1")</f>
        <v>2</v>
      </c>
      <c r="R15" s="24">
        <f t="shared" si="4"/>
        <v>4</v>
      </c>
      <c r="S15" s="24">
        <f t="shared" si="4"/>
        <v>2</v>
      </c>
      <c r="T15" s="24">
        <f t="shared" si="4"/>
        <v>5</v>
      </c>
      <c r="U15" s="51">
        <f t="shared" si="4"/>
        <v>3</v>
      </c>
      <c r="V15" s="117"/>
      <c r="W15" s="117"/>
      <c r="X15" s="1"/>
      <c r="Y15" s="1"/>
      <c r="Z15" s="1"/>
      <c r="AA15" s="1"/>
      <c r="AB15" s="1"/>
      <c r="AC15" s="1"/>
      <c r="AD15" s="6"/>
    </row>
    <row r="16" spans="1:30" ht="24" customHeight="1">
      <c r="A16" s="108"/>
      <c r="B16" s="132">
        <v>3</v>
      </c>
      <c r="C16" s="323">
        <v>1381096</v>
      </c>
      <c r="D16" s="324" t="s">
        <v>209</v>
      </c>
      <c r="E16" s="189" t="s">
        <v>67</v>
      </c>
      <c r="F16" s="189">
        <v>1</v>
      </c>
      <c r="G16" s="189">
        <v>1</v>
      </c>
      <c r="H16" s="189">
        <v>1</v>
      </c>
      <c r="I16" s="189">
        <v>2</v>
      </c>
      <c r="J16" s="190">
        <v>0</v>
      </c>
      <c r="K16" s="117"/>
      <c r="L16" s="127">
        <f t="shared" si="0"/>
        <v>1</v>
      </c>
      <c r="M16" s="128">
        <f t="shared" si="1"/>
        <v>1</v>
      </c>
      <c r="N16" s="129">
        <f t="shared" si="2"/>
        <v>1</v>
      </c>
      <c r="O16" s="1"/>
      <c r="P16" s="137" t="s">
        <v>24</v>
      </c>
      <c r="Q16" s="138">
        <f t="shared" ref="Q16:U16" si="5">COUNTIF(F$14:F$61,"2")</f>
        <v>4</v>
      </c>
      <c r="R16" s="26">
        <f t="shared" si="5"/>
        <v>16</v>
      </c>
      <c r="S16" s="26">
        <f t="shared" si="5"/>
        <v>5</v>
      </c>
      <c r="T16" s="26">
        <f t="shared" si="5"/>
        <v>5</v>
      </c>
      <c r="U16" s="52">
        <f t="shared" si="5"/>
        <v>18</v>
      </c>
      <c r="V16" s="117"/>
      <c r="W16" s="117"/>
      <c r="X16" s="1"/>
      <c r="Y16" s="1"/>
      <c r="Z16" s="1"/>
      <c r="AA16" s="1"/>
      <c r="AB16" s="1"/>
      <c r="AC16" s="1"/>
      <c r="AD16" s="6"/>
    </row>
    <row r="17" spans="1:30" ht="24" customHeight="1">
      <c r="A17" s="108"/>
      <c r="B17" s="121">
        <v>4</v>
      </c>
      <c r="C17" s="330">
        <v>1028891097</v>
      </c>
      <c r="D17" s="332" t="s">
        <v>210</v>
      </c>
      <c r="E17" s="205"/>
      <c r="F17" s="189">
        <v>3</v>
      </c>
      <c r="G17" s="189">
        <v>2</v>
      </c>
      <c r="H17" s="189">
        <v>3</v>
      </c>
      <c r="I17" s="189">
        <v>3</v>
      </c>
      <c r="J17" s="190">
        <v>2</v>
      </c>
      <c r="K17" s="117"/>
      <c r="L17" s="127">
        <f t="shared" si="0"/>
        <v>2.5</v>
      </c>
      <c r="M17" s="128">
        <f t="shared" si="1"/>
        <v>2.6666666666666665</v>
      </c>
      <c r="N17" s="129">
        <f t="shared" si="2"/>
        <v>2.583333333333333</v>
      </c>
      <c r="O17" s="1"/>
      <c r="P17" s="140" t="s">
        <v>25</v>
      </c>
      <c r="Q17" s="141">
        <f t="shared" ref="Q17:U17" si="6">COUNTIF(F$14:F$61,"3")</f>
        <v>20</v>
      </c>
      <c r="R17" s="28">
        <f t="shared" si="6"/>
        <v>9</v>
      </c>
      <c r="S17" s="28">
        <f t="shared" si="6"/>
        <v>22</v>
      </c>
      <c r="T17" s="28">
        <f t="shared" si="6"/>
        <v>17</v>
      </c>
      <c r="U17" s="53">
        <f t="shared" si="6"/>
        <v>3</v>
      </c>
      <c r="V17" s="117"/>
      <c r="W17" s="117"/>
      <c r="X17" s="1"/>
      <c r="Y17" s="1"/>
      <c r="Z17" s="1"/>
      <c r="AA17" s="1"/>
      <c r="AB17" s="1"/>
      <c r="AC17" s="1"/>
      <c r="AD17" s="6"/>
    </row>
    <row r="18" spans="1:30" ht="24" customHeight="1">
      <c r="A18" s="108"/>
      <c r="B18" s="132">
        <v>5</v>
      </c>
      <c r="C18" s="323">
        <v>1013629408</v>
      </c>
      <c r="D18" s="324" t="s">
        <v>211</v>
      </c>
      <c r="E18" s="189"/>
      <c r="F18" s="189">
        <v>3</v>
      </c>
      <c r="G18" s="189">
        <v>2</v>
      </c>
      <c r="H18" s="189">
        <v>3</v>
      </c>
      <c r="I18" s="189">
        <v>3</v>
      </c>
      <c r="J18" s="190">
        <v>2</v>
      </c>
      <c r="K18" s="117"/>
      <c r="L18" s="127">
        <f t="shared" si="0"/>
        <v>2.5</v>
      </c>
      <c r="M18" s="128">
        <f t="shared" si="1"/>
        <v>2.6666666666666665</v>
      </c>
      <c r="N18" s="129">
        <f t="shared" si="2"/>
        <v>2.583333333333333</v>
      </c>
      <c r="O18" s="1"/>
      <c r="P18" s="145" t="s">
        <v>26</v>
      </c>
      <c r="Q18" s="146">
        <f t="shared" ref="Q18:U18" si="7">SUM(Q14:Q17)</f>
        <v>29</v>
      </c>
      <c r="R18" s="47">
        <f t="shared" si="7"/>
        <v>29</v>
      </c>
      <c r="S18" s="47">
        <f t="shared" si="7"/>
        <v>29</v>
      </c>
      <c r="T18" s="47">
        <f t="shared" si="7"/>
        <v>29</v>
      </c>
      <c r="U18" s="48">
        <f t="shared" si="7"/>
        <v>29</v>
      </c>
      <c r="V18" s="117"/>
      <c r="W18" s="117"/>
      <c r="X18" s="1"/>
      <c r="Y18" s="1"/>
      <c r="Z18" s="1"/>
      <c r="AA18" s="1"/>
      <c r="AB18" s="1"/>
      <c r="AC18" s="1"/>
      <c r="AD18" s="6"/>
    </row>
    <row r="19" spans="1:30" ht="24" customHeight="1">
      <c r="A19" s="108"/>
      <c r="B19" s="121">
        <v>6</v>
      </c>
      <c r="C19" s="330">
        <v>1141330552</v>
      </c>
      <c r="D19" s="331" t="s">
        <v>212</v>
      </c>
      <c r="E19" s="205"/>
      <c r="F19" s="189">
        <v>2</v>
      </c>
      <c r="G19" s="189">
        <v>1</v>
      </c>
      <c r="H19" s="189">
        <v>2</v>
      </c>
      <c r="I19" s="189">
        <v>1</v>
      </c>
      <c r="J19" s="190">
        <v>2</v>
      </c>
      <c r="K19" s="117"/>
      <c r="L19" s="127">
        <f t="shared" si="0"/>
        <v>1.5</v>
      </c>
      <c r="M19" s="128">
        <f t="shared" si="1"/>
        <v>1.6666666666666667</v>
      </c>
      <c r="N19" s="129">
        <f t="shared" si="2"/>
        <v>1.5833333333333335</v>
      </c>
      <c r="O19" s="1"/>
      <c r="P19" s="148"/>
      <c r="Q19" s="117"/>
      <c r="R19" s="117"/>
      <c r="S19" s="117"/>
      <c r="T19" s="117"/>
      <c r="U19" s="149"/>
      <c r="V19" s="117"/>
      <c r="W19" s="117"/>
      <c r="X19" s="1"/>
      <c r="Y19" s="1"/>
      <c r="Z19" s="1"/>
      <c r="AA19" s="1"/>
      <c r="AB19" s="1"/>
      <c r="AC19" s="1"/>
      <c r="AD19" s="6"/>
    </row>
    <row r="20" spans="1:30" ht="24" customHeight="1">
      <c r="A20" s="108"/>
      <c r="B20" s="132">
        <v>7</v>
      </c>
      <c r="C20" s="323">
        <v>1030616178</v>
      </c>
      <c r="D20" s="324" t="s">
        <v>213</v>
      </c>
      <c r="E20" s="189"/>
      <c r="F20" s="189">
        <v>3</v>
      </c>
      <c r="G20" s="189">
        <v>3</v>
      </c>
      <c r="H20" s="189">
        <v>3</v>
      </c>
      <c r="I20" s="189">
        <v>3</v>
      </c>
      <c r="J20" s="190">
        <v>3</v>
      </c>
      <c r="K20" s="117"/>
      <c r="L20" s="127">
        <f t="shared" si="0"/>
        <v>3</v>
      </c>
      <c r="M20" s="128">
        <f t="shared" si="1"/>
        <v>3</v>
      </c>
      <c r="N20" s="129">
        <f t="shared" si="2"/>
        <v>3</v>
      </c>
      <c r="O20" s="1"/>
      <c r="P20" s="397" t="s">
        <v>70</v>
      </c>
      <c r="Q20" s="383"/>
      <c r="R20" s="383"/>
      <c r="S20" s="383"/>
      <c r="T20" s="383"/>
      <c r="U20" s="384"/>
      <c r="V20" s="117"/>
      <c r="W20" s="117"/>
      <c r="X20" s="1"/>
      <c r="Y20" s="1"/>
      <c r="Z20" s="1"/>
      <c r="AA20" s="1"/>
      <c r="AB20" s="1"/>
      <c r="AC20" s="1"/>
      <c r="AD20" s="6"/>
    </row>
    <row r="21" spans="1:30" ht="24" customHeight="1">
      <c r="A21" s="108"/>
      <c r="B21" s="121">
        <v>8</v>
      </c>
      <c r="C21" s="330" t="s">
        <v>214</v>
      </c>
      <c r="D21" s="331" t="s">
        <v>215</v>
      </c>
      <c r="E21" s="342"/>
      <c r="F21" s="189">
        <v>3</v>
      </c>
      <c r="G21" s="189">
        <v>3</v>
      </c>
      <c r="H21" s="189">
        <v>3</v>
      </c>
      <c r="I21" s="189">
        <v>3</v>
      </c>
      <c r="J21" s="190">
        <v>3</v>
      </c>
      <c r="K21" s="117"/>
      <c r="L21" s="127">
        <f t="shared" si="0"/>
        <v>3</v>
      </c>
      <c r="M21" s="128">
        <f t="shared" si="1"/>
        <v>3</v>
      </c>
      <c r="N21" s="129">
        <f t="shared" si="2"/>
        <v>3</v>
      </c>
      <c r="O21" s="1"/>
      <c r="P21" s="426" t="s">
        <v>16</v>
      </c>
      <c r="Q21" s="427" t="s">
        <v>17</v>
      </c>
      <c r="R21" s="433" t="s">
        <v>18</v>
      </c>
      <c r="S21" s="429" t="s">
        <v>19</v>
      </c>
      <c r="T21" s="429" t="s">
        <v>20</v>
      </c>
      <c r="U21" s="431" t="s">
        <v>21</v>
      </c>
      <c r="V21" s="117"/>
      <c r="W21" s="117"/>
      <c r="X21" s="1"/>
      <c r="Y21" s="1"/>
      <c r="Z21" s="1"/>
      <c r="AA21" s="1"/>
      <c r="AB21" s="1"/>
      <c r="AC21" s="1"/>
      <c r="AD21" s="6"/>
    </row>
    <row r="22" spans="1:30" ht="24" customHeight="1">
      <c r="A22" s="108"/>
      <c r="B22" s="132">
        <v>9</v>
      </c>
      <c r="C22" s="323" t="s">
        <v>216</v>
      </c>
      <c r="D22" s="324" t="s">
        <v>217</v>
      </c>
      <c r="E22" s="343"/>
      <c r="F22" s="189">
        <v>1</v>
      </c>
      <c r="G22" s="189">
        <v>2</v>
      </c>
      <c r="H22" s="189">
        <v>3</v>
      </c>
      <c r="I22" s="189">
        <v>2</v>
      </c>
      <c r="J22" s="190">
        <v>2</v>
      </c>
      <c r="K22" s="117"/>
      <c r="L22" s="127">
        <f t="shared" si="0"/>
        <v>1.5</v>
      </c>
      <c r="M22" s="128">
        <f t="shared" si="1"/>
        <v>2.3333333333333335</v>
      </c>
      <c r="N22" s="129">
        <f t="shared" si="2"/>
        <v>1.9166666666666667</v>
      </c>
      <c r="O22" s="1"/>
      <c r="P22" s="403"/>
      <c r="Q22" s="428"/>
      <c r="R22" s="434"/>
      <c r="S22" s="430"/>
      <c r="T22" s="430"/>
      <c r="U22" s="432"/>
      <c r="V22" s="117"/>
      <c r="W22" s="117"/>
      <c r="X22" s="1"/>
      <c r="Y22" s="1"/>
      <c r="Z22" s="1"/>
      <c r="AA22" s="1"/>
      <c r="AB22" s="1"/>
      <c r="AC22" s="1"/>
      <c r="AD22" s="6"/>
    </row>
    <row r="23" spans="1:30" ht="24" customHeight="1">
      <c r="A23" s="108"/>
      <c r="B23" s="121">
        <v>10</v>
      </c>
      <c r="C23" s="330">
        <v>1030625232</v>
      </c>
      <c r="D23" s="332" t="s">
        <v>218</v>
      </c>
      <c r="E23" s="193"/>
      <c r="F23" s="189">
        <v>2</v>
      </c>
      <c r="G23" s="189">
        <v>2</v>
      </c>
      <c r="H23" s="189">
        <v>3</v>
      </c>
      <c r="I23" s="189">
        <v>3</v>
      </c>
      <c r="J23" s="190">
        <v>0</v>
      </c>
      <c r="K23" s="117"/>
      <c r="L23" s="127">
        <f t="shared" si="0"/>
        <v>2</v>
      </c>
      <c r="M23" s="128">
        <f t="shared" si="1"/>
        <v>2</v>
      </c>
      <c r="N23" s="129">
        <f t="shared" si="2"/>
        <v>2</v>
      </c>
      <c r="O23" s="1"/>
      <c r="P23" s="154" t="s">
        <v>33</v>
      </c>
      <c r="Q23" s="155">
        <f t="shared" ref="Q23:U23" si="8">(Q14*100/Q18)/100</f>
        <v>0.10344827586206896</v>
      </c>
      <c r="R23" s="156">
        <f t="shared" si="8"/>
        <v>0</v>
      </c>
      <c r="S23" s="156">
        <f t="shared" si="8"/>
        <v>0</v>
      </c>
      <c r="T23" s="156">
        <f t="shared" si="8"/>
        <v>6.8965517241379309E-2</v>
      </c>
      <c r="U23" s="157">
        <f t="shared" si="8"/>
        <v>0.17241379310344829</v>
      </c>
      <c r="V23" s="117"/>
      <c r="W23" s="117"/>
      <c r="X23" s="1"/>
      <c r="Y23" s="1"/>
      <c r="Z23" s="1"/>
      <c r="AA23" s="1"/>
      <c r="AB23" s="1"/>
      <c r="AC23" s="1"/>
      <c r="AD23" s="6"/>
    </row>
    <row r="24" spans="1:30" ht="24" customHeight="1">
      <c r="A24" s="108"/>
      <c r="B24" s="132">
        <v>11</v>
      </c>
      <c r="C24" s="323" t="s">
        <v>219</v>
      </c>
      <c r="D24" s="324" t="s">
        <v>220</v>
      </c>
      <c r="E24" s="188"/>
      <c r="F24" s="189">
        <v>3</v>
      </c>
      <c r="G24" s="189">
        <v>3</v>
      </c>
      <c r="H24" s="189">
        <v>3</v>
      </c>
      <c r="I24" s="189">
        <v>3</v>
      </c>
      <c r="J24" s="190">
        <v>3</v>
      </c>
      <c r="K24" s="117"/>
      <c r="L24" s="127">
        <f t="shared" si="0"/>
        <v>3</v>
      </c>
      <c r="M24" s="128">
        <f t="shared" si="1"/>
        <v>3</v>
      </c>
      <c r="N24" s="129">
        <f t="shared" si="2"/>
        <v>3</v>
      </c>
      <c r="O24" s="1"/>
      <c r="P24" s="130" t="s">
        <v>34</v>
      </c>
      <c r="Q24" s="158">
        <f t="shared" ref="Q24:U24" si="9">(Q15*100/Q18)/100</f>
        <v>6.8965517241379309E-2</v>
      </c>
      <c r="R24" s="159">
        <f t="shared" si="9"/>
        <v>0.13793103448275862</v>
      </c>
      <c r="S24" s="159">
        <f t="shared" si="9"/>
        <v>6.8965517241379309E-2</v>
      </c>
      <c r="T24" s="159">
        <f t="shared" si="9"/>
        <v>0.17241379310344829</v>
      </c>
      <c r="U24" s="160">
        <f t="shared" si="9"/>
        <v>0.10344827586206896</v>
      </c>
      <c r="V24" s="117"/>
      <c r="W24" s="117"/>
      <c r="X24" s="1"/>
      <c r="Y24" s="1"/>
      <c r="Z24" s="1"/>
      <c r="AA24" s="1"/>
      <c r="AB24" s="1"/>
      <c r="AC24" s="1"/>
      <c r="AD24" s="6"/>
    </row>
    <row r="25" spans="1:30" ht="24" customHeight="1">
      <c r="A25" s="108"/>
      <c r="B25" s="121">
        <v>12</v>
      </c>
      <c r="C25" s="330">
        <v>1028890791</v>
      </c>
      <c r="D25" s="331" t="s">
        <v>221</v>
      </c>
      <c r="E25" s="193"/>
      <c r="F25" s="189">
        <v>3</v>
      </c>
      <c r="G25" s="189">
        <v>3</v>
      </c>
      <c r="H25" s="189">
        <v>3</v>
      </c>
      <c r="I25" s="189">
        <v>3</v>
      </c>
      <c r="J25" s="190">
        <v>2</v>
      </c>
      <c r="K25" s="117"/>
      <c r="L25" s="127">
        <f t="shared" si="0"/>
        <v>3</v>
      </c>
      <c r="M25" s="128">
        <f t="shared" si="1"/>
        <v>2.6666666666666665</v>
      </c>
      <c r="N25" s="129">
        <f t="shared" si="2"/>
        <v>2.833333333333333</v>
      </c>
      <c r="O25" s="1"/>
      <c r="P25" s="161" t="s">
        <v>35</v>
      </c>
      <c r="Q25" s="162">
        <f t="shared" ref="Q25:U25" si="10">(Q16*100/Q18)/100</f>
        <v>0.13793103448275862</v>
      </c>
      <c r="R25" s="163">
        <f t="shared" si="10"/>
        <v>0.55172413793103448</v>
      </c>
      <c r="S25" s="163">
        <f t="shared" si="10"/>
        <v>0.17241379310344829</v>
      </c>
      <c r="T25" s="163">
        <f t="shared" si="10"/>
        <v>0.17241379310344829</v>
      </c>
      <c r="U25" s="164">
        <f t="shared" si="10"/>
        <v>0.62068965517241381</v>
      </c>
      <c r="V25" s="117"/>
      <c r="W25" s="117"/>
      <c r="X25" s="1"/>
      <c r="Y25" s="1"/>
      <c r="Z25" s="1"/>
      <c r="AA25" s="1"/>
      <c r="AB25" s="1"/>
      <c r="AC25" s="1"/>
      <c r="AD25" s="6"/>
    </row>
    <row r="26" spans="1:30" ht="24" customHeight="1">
      <c r="A26" s="108"/>
      <c r="B26" s="132">
        <v>13</v>
      </c>
      <c r="C26" s="323" t="s">
        <v>222</v>
      </c>
      <c r="D26" s="324" t="s">
        <v>223</v>
      </c>
      <c r="E26" s="188"/>
      <c r="F26" s="189">
        <v>2</v>
      </c>
      <c r="G26" s="189">
        <v>2</v>
      </c>
      <c r="H26" s="189">
        <v>3</v>
      </c>
      <c r="I26" s="189">
        <v>1</v>
      </c>
      <c r="J26" s="190">
        <v>2</v>
      </c>
      <c r="K26" s="117"/>
      <c r="L26" s="127">
        <f t="shared" si="0"/>
        <v>2</v>
      </c>
      <c r="M26" s="128">
        <f t="shared" si="1"/>
        <v>2</v>
      </c>
      <c r="N26" s="129">
        <f t="shared" si="2"/>
        <v>2</v>
      </c>
      <c r="O26" s="1"/>
      <c r="P26" s="140" t="s">
        <v>36</v>
      </c>
      <c r="Q26" s="167">
        <f t="shared" ref="Q26:U26" si="11">(Q17*100/Q18)/100</f>
        <v>0.68965517241379315</v>
      </c>
      <c r="R26" s="168">
        <f t="shared" si="11"/>
        <v>0.31034482758620691</v>
      </c>
      <c r="S26" s="168">
        <f t="shared" si="11"/>
        <v>0.75862068965517238</v>
      </c>
      <c r="T26" s="168">
        <f t="shared" si="11"/>
        <v>0.58620689655172409</v>
      </c>
      <c r="U26" s="169">
        <f t="shared" si="11"/>
        <v>0.10344827586206896</v>
      </c>
      <c r="V26" s="117"/>
      <c r="W26" s="117"/>
      <c r="X26" s="1"/>
      <c r="Y26" s="1"/>
      <c r="Z26" s="1"/>
      <c r="AA26" s="1"/>
      <c r="AB26" s="1"/>
      <c r="AC26" s="1"/>
      <c r="AD26" s="6"/>
    </row>
    <row r="27" spans="1:30" ht="24" customHeight="1">
      <c r="A27" s="108"/>
      <c r="B27" s="121">
        <v>14</v>
      </c>
      <c r="C27" s="330">
        <v>1016722387</v>
      </c>
      <c r="D27" s="331" t="s">
        <v>224</v>
      </c>
      <c r="E27" s="193"/>
      <c r="F27" s="189">
        <v>3</v>
      </c>
      <c r="G27" s="189">
        <v>2</v>
      </c>
      <c r="H27" s="189">
        <v>3</v>
      </c>
      <c r="I27" s="189">
        <v>3</v>
      </c>
      <c r="J27" s="190">
        <v>2</v>
      </c>
      <c r="K27" s="117"/>
      <c r="L27" s="127">
        <f t="shared" si="0"/>
        <v>2.5</v>
      </c>
      <c r="M27" s="128">
        <f t="shared" si="1"/>
        <v>2.6666666666666665</v>
      </c>
      <c r="N27" s="129">
        <f t="shared" si="2"/>
        <v>2.583333333333333</v>
      </c>
      <c r="O27" s="1"/>
      <c r="P27" s="145" t="s">
        <v>26</v>
      </c>
      <c r="Q27" s="170">
        <f t="shared" ref="Q27:U27" si="12">SUM(Q23:Q26)</f>
        <v>1</v>
      </c>
      <c r="R27" s="171">
        <f t="shared" si="12"/>
        <v>1</v>
      </c>
      <c r="S27" s="171">
        <f t="shared" si="12"/>
        <v>1</v>
      </c>
      <c r="T27" s="171">
        <f t="shared" si="12"/>
        <v>1</v>
      </c>
      <c r="U27" s="172">
        <f t="shared" si="12"/>
        <v>1</v>
      </c>
      <c r="V27" s="117"/>
      <c r="W27" s="117"/>
      <c r="X27" s="1"/>
      <c r="Y27" s="1"/>
      <c r="Z27" s="1"/>
      <c r="AA27" s="1"/>
      <c r="AB27" s="1"/>
      <c r="AC27" s="1"/>
      <c r="AD27" s="6"/>
    </row>
    <row r="28" spans="1:30" ht="24" customHeight="1">
      <c r="A28" s="108"/>
      <c r="B28" s="132">
        <v>15</v>
      </c>
      <c r="C28" s="323" t="s">
        <v>222</v>
      </c>
      <c r="D28" s="324" t="s">
        <v>223</v>
      </c>
      <c r="E28" s="334"/>
      <c r="F28" s="189">
        <v>2</v>
      </c>
      <c r="G28" s="189">
        <v>2</v>
      </c>
      <c r="H28" s="189">
        <v>3</v>
      </c>
      <c r="I28" s="189">
        <v>1</v>
      </c>
      <c r="J28" s="190">
        <v>2</v>
      </c>
      <c r="K28" s="117"/>
      <c r="L28" s="127">
        <f t="shared" si="0"/>
        <v>2</v>
      </c>
      <c r="M28" s="128">
        <f t="shared" si="1"/>
        <v>2</v>
      </c>
      <c r="N28" s="129">
        <f t="shared" si="2"/>
        <v>2</v>
      </c>
      <c r="O28" s="1"/>
      <c r="P28" s="1"/>
      <c r="Q28" s="1"/>
      <c r="R28" s="1"/>
      <c r="S28" s="1"/>
      <c r="T28" s="1"/>
      <c r="U28" s="1"/>
      <c r="V28" s="117"/>
      <c r="W28" s="117"/>
      <c r="X28" s="1"/>
      <c r="Y28" s="1"/>
      <c r="Z28" s="1"/>
      <c r="AA28" s="1"/>
      <c r="AB28" s="1"/>
      <c r="AC28" s="1"/>
      <c r="AD28" s="6"/>
    </row>
    <row r="29" spans="1:30" ht="24" customHeight="1">
      <c r="A29" s="108"/>
      <c r="B29" s="121">
        <v>16</v>
      </c>
      <c r="C29" s="330">
        <v>1016722387</v>
      </c>
      <c r="D29" s="331" t="s">
        <v>224</v>
      </c>
      <c r="E29" s="193"/>
      <c r="F29" s="189">
        <v>3</v>
      </c>
      <c r="G29" s="189">
        <v>2</v>
      </c>
      <c r="H29" s="189">
        <v>3</v>
      </c>
      <c r="I29" s="189">
        <v>3</v>
      </c>
      <c r="J29" s="190">
        <v>2</v>
      </c>
      <c r="K29" s="117"/>
      <c r="L29" s="127">
        <f t="shared" si="0"/>
        <v>2.5</v>
      </c>
      <c r="M29" s="128">
        <f t="shared" si="1"/>
        <v>2.6666666666666665</v>
      </c>
      <c r="N29" s="129">
        <f t="shared" si="2"/>
        <v>2.583333333333333</v>
      </c>
      <c r="O29" s="1"/>
      <c r="P29" s="396" t="s">
        <v>81</v>
      </c>
      <c r="Q29" s="383"/>
      <c r="R29" s="384"/>
      <c r="S29" s="117"/>
      <c r="T29" s="117"/>
      <c r="U29" s="117"/>
      <c r="V29" s="117"/>
      <c r="W29" s="117"/>
      <c r="X29" s="1"/>
      <c r="Y29" s="1"/>
      <c r="Z29" s="1"/>
      <c r="AA29" s="1"/>
      <c r="AB29" s="1"/>
      <c r="AC29" s="1"/>
      <c r="AD29" s="6"/>
    </row>
    <row r="30" spans="1:30" ht="24" customHeight="1">
      <c r="A30" s="108"/>
      <c r="B30" s="132">
        <v>17</v>
      </c>
      <c r="C30" s="323">
        <v>1033735158</v>
      </c>
      <c r="D30" s="324" t="s">
        <v>225</v>
      </c>
      <c r="E30" s="334"/>
      <c r="F30" s="189">
        <v>3</v>
      </c>
      <c r="G30" s="189">
        <v>3</v>
      </c>
      <c r="H30" s="189">
        <v>3</v>
      </c>
      <c r="I30" s="189">
        <v>3</v>
      </c>
      <c r="J30" s="190">
        <v>2</v>
      </c>
      <c r="K30" s="117"/>
      <c r="L30" s="127">
        <f t="shared" si="0"/>
        <v>3</v>
      </c>
      <c r="M30" s="128">
        <f t="shared" si="1"/>
        <v>2.6666666666666665</v>
      </c>
      <c r="N30" s="129">
        <f t="shared" si="2"/>
        <v>2.833333333333333</v>
      </c>
      <c r="O30" s="1"/>
      <c r="P30" s="397" t="s">
        <v>100</v>
      </c>
      <c r="Q30" s="383"/>
      <c r="R30" s="384"/>
      <c r="S30" s="117"/>
      <c r="T30" s="1"/>
      <c r="U30" s="1"/>
      <c r="V30" s="117"/>
      <c r="W30" s="117"/>
      <c r="X30" s="1"/>
      <c r="Y30" s="1"/>
      <c r="Z30" s="1"/>
      <c r="AA30" s="1"/>
      <c r="AB30" s="1"/>
      <c r="AC30" s="1"/>
      <c r="AD30" s="6"/>
    </row>
    <row r="31" spans="1:30" ht="24" customHeight="1">
      <c r="A31" s="108"/>
      <c r="B31" s="121">
        <v>18</v>
      </c>
      <c r="C31" s="330">
        <v>1026578343</v>
      </c>
      <c r="D31" s="331" t="s">
        <v>226</v>
      </c>
      <c r="E31" s="341" t="s">
        <v>67</v>
      </c>
      <c r="F31" s="189">
        <v>0</v>
      </c>
      <c r="G31" s="189">
        <v>2</v>
      </c>
      <c r="H31" s="189">
        <v>1</v>
      </c>
      <c r="I31" s="189">
        <v>3</v>
      </c>
      <c r="J31" s="190">
        <v>1</v>
      </c>
      <c r="K31" s="117"/>
      <c r="L31" s="127">
        <f t="shared" si="0"/>
        <v>1</v>
      </c>
      <c r="M31" s="128">
        <f t="shared" si="1"/>
        <v>1.6666666666666667</v>
      </c>
      <c r="N31" s="129">
        <f t="shared" si="2"/>
        <v>1.3333333333333335</v>
      </c>
      <c r="O31" s="1"/>
      <c r="P31" s="105" t="s">
        <v>16</v>
      </c>
      <c r="Q31" s="174" t="s">
        <v>14</v>
      </c>
      <c r="R31" s="175" t="s">
        <v>15</v>
      </c>
      <c r="S31" s="117"/>
      <c r="T31" s="1"/>
      <c r="U31" s="1"/>
      <c r="V31" s="117"/>
      <c r="W31" s="117"/>
      <c r="X31" s="1"/>
      <c r="Y31" s="1"/>
      <c r="Z31" s="1"/>
      <c r="AA31" s="1"/>
      <c r="AB31" s="1"/>
      <c r="AC31" s="1"/>
      <c r="AD31" s="6"/>
    </row>
    <row r="32" spans="1:30" ht="24" customHeight="1">
      <c r="A32" s="108"/>
      <c r="B32" s="132">
        <v>19</v>
      </c>
      <c r="C32" s="323">
        <v>1027285214</v>
      </c>
      <c r="D32" s="324" t="s">
        <v>227</v>
      </c>
      <c r="E32" s="344" t="s">
        <v>67</v>
      </c>
      <c r="F32" s="189">
        <v>3</v>
      </c>
      <c r="G32" s="189">
        <v>3</v>
      </c>
      <c r="H32" s="189">
        <v>3</v>
      </c>
      <c r="I32" s="189">
        <v>3</v>
      </c>
      <c r="J32" s="190">
        <v>2</v>
      </c>
      <c r="K32" s="117"/>
      <c r="L32" s="127">
        <f t="shared" si="0"/>
        <v>3</v>
      </c>
      <c r="M32" s="128">
        <f t="shared" si="1"/>
        <v>2.6666666666666665</v>
      </c>
      <c r="N32" s="129">
        <f t="shared" si="2"/>
        <v>2.833333333333333</v>
      </c>
      <c r="O32" s="1"/>
      <c r="P32" s="267" t="s">
        <v>22</v>
      </c>
      <c r="Q32" s="268">
        <f>COUNTIFS($L$14:$L$61,"&gt;=0",$L$14:$L$61,"&lt;0,99")</f>
        <v>0</v>
      </c>
      <c r="R32" s="269">
        <f>COUNTIFS($M$14:$M$61,"&gt;=0",$M$14:$M$61,"&lt;0,99")</f>
        <v>1</v>
      </c>
      <c r="S32" s="117"/>
      <c r="T32" s="1"/>
      <c r="U32" s="1"/>
      <c r="V32" s="117"/>
      <c r="W32" s="117"/>
      <c r="X32" s="1"/>
      <c r="Y32" s="1"/>
      <c r="Z32" s="1"/>
      <c r="AA32" s="1"/>
      <c r="AB32" s="1"/>
      <c r="AC32" s="1"/>
      <c r="AD32" s="6"/>
    </row>
    <row r="33" spans="1:30" ht="24" customHeight="1">
      <c r="A33" s="108"/>
      <c r="B33" s="121">
        <v>20</v>
      </c>
      <c r="C33" s="330">
        <v>1188963537</v>
      </c>
      <c r="D33" s="331" t="s">
        <v>228</v>
      </c>
      <c r="E33" s="336"/>
      <c r="F33" s="189">
        <v>3</v>
      </c>
      <c r="G33" s="189">
        <v>2</v>
      </c>
      <c r="H33" s="189">
        <v>3</v>
      </c>
      <c r="I33" s="189">
        <v>3</v>
      </c>
      <c r="J33" s="190">
        <v>2</v>
      </c>
      <c r="K33" s="117"/>
      <c r="L33" s="127">
        <f t="shared" si="0"/>
        <v>2.5</v>
      </c>
      <c r="M33" s="128">
        <f t="shared" si="1"/>
        <v>2.6666666666666665</v>
      </c>
      <c r="N33" s="129">
        <f t="shared" si="2"/>
        <v>2.583333333333333</v>
      </c>
      <c r="O33" s="1"/>
      <c r="P33" s="130" t="s">
        <v>23</v>
      </c>
      <c r="Q33" s="176">
        <f>COUNTIFS($L$14:$L$61,"&gt;=1",$L$14:$L$61,"&lt;1,99")</f>
        <v>6</v>
      </c>
      <c r="R33" s="177">
        <f>COUNTIFS($M$14:$M$61,"&gt;=1",$M$14:$M$61,"&lt;1,99")</f>
        <v>7</v>
      </c>
      <c r="S33" s="117"/>
      <c r="T33" s="1"/>
      <c r="U33" s="1"/>
      <c r="V33" s="178"/>
      <c r="W33" s="117"/>
      <c r="X33" s="1"/>
      <c r="Y33" s="1"/>
      <c r="Z33" s="1"/>
      <c r="AA33" s="1"/>
      <c r="AB33" s="1"/>
      <c r="AC33" s="1"/>
      <c r="AD33" s="6"/>
    </row>
    <row r="34" spans="1:30" ht="24" customHeight="1">
      <c r="A34" s="108"/>
      <c r="B34" s="132">
        <v>21</v>
      </c>
      <c r="C34" s="323" t="s">
        <v>229</v>
      </c>
      <c r="D34" s="324" t="s">
        <v>230</v>
      </c>
      <c r="E34" s="346"/>
      <c r="F34" s="189">
        <v>3</v>
      </c>
      <c r="G34" s="189">
        <v>2</v>
      </c>
      <c r="H34" s="189">
        <v>2</v>
      </c>
      <c r="I34" s="189">
        <v>1</v>
      </c>
      <c r="J34" s="190">
        <v>1</v>
      </c>
      <c r="K34" s="117"/>
      <c r="L34" s="127">
        <f t="shared" si="0"/>
        <v>2.5</v>
      </c>
      <c r="M34" s="128">
        <f t="shared" si="1"/>
        <v>1.3333333333333333</v>
      </c>
      <c r="N34" s="129">
        <f t="shared" si="2"/>
        <v>1.9166666666666665</v>
      </c>
      <c r="O34" s="1"/>
      <c r="P34" s="137" t="s">
        <v>24</v>
      </c>
      <c r="Q34" s="179">
        <f>COUNTIFS($L$14:$L$61,"&gt;=2",$L$14:$L$61,"&lt;2,99")</f>
        <v>14</v>
      </c>
      <c r="R34" s="180">
        <f>COUNTIFS($M$14:$M$61,"&gt;=2",$M$14:$M$61,"&lt;2,99")</f>
        <v>18</v>
      </c>
      <c r="S34" s="117"/>
      <c r="T34" s="1"/>
      <c r="U34" s="1"/>
      <c r="V34" s="117"/>
      <c r="W34" s="117"/>
      <c r="X34" s="1"/>
      <c r="Y34" s="1"/>
      <c r="Z34" s="1"/>
      <c r="AA34" s="1"/>
      <c r="AB34" s="1"/>
      <c r="AC34" s="1"/>
      <c r="AD34" s="6"/>
    </row>
    <row r="35" spans="1:30" ht="24" customHeight="1">
      <c r="A35" s="108"/>
      <c r="B35" s="121">
        <v>22</v>
      </c>
      <c r="C35" s="330">
        <v>2605652</v>
      </c>
      <c r="D35" s="331" t="s">
        <v>231</v>
      </c>
      <c r="E35" s="347" t="s">
        <v>67</v>
      </c>
      <c r="F35" s="189">
        <v>3</v>
      </c>
      <c r="G35" s="189">
        <v>3</v>
      </c>
      <c r="H35" s="189">
        <v>3</v>
      </c>
      <c r="I35" s="189">
        <v>2</v>
      </c>
      <c r="J35" s="190">
        <v>0</v>
      </c>
      <c r="K35" s="117"/>
      <c r="L35" s="127">
        <f t="shared" si="0"/>
        <v>3</v>
      </c>
      <c r="M35" s="128">
        <f t="shared" si="1"/>
        <v>1.6666666666666667</v>
      </c>
      <c r="N35" s="129">
        <f t="shared" si="2"/>
        <v>2.3333333333333335</v>
      </c>
      <c r="O35" s="1"/>
      <c r="P35" s="140" t="s">
        <v>25</v>
      </c>
      <c r="Q35" s="181">
        <f>COUNTIF($L$14:$L$61,"3")</f>
        <v>9</v>
      </c>
      <c r="R35" s="182">
        <f>COUNTIF($M$14:$M$61,"3")</f>
        <v>3</v>
      </c>
      <c r="S35" s="117"/>
      <c r="T35" s="1"/>
      <c r="U35" s="1"/>
      <c r="V35" s="178"/>
      <c r="W35" s="117"/>
      <c r="X35" s="1"/>
      <c r="Y35" s="1"/>
      <c r="Z35" s="1"/>
      <c r="AA35" s="1"/>
      <c r="AB35" s="1"/>
      <c r="AC35" s="1"/>
      <c r="AD35" s="6"/>
    </row>
    <row r="36" spans="1:30" ht="24" customHeight="1">
      <c r="A36" s="108"/>
      <c r="B36" s="132">
        <v>23</v>
      </c>
      <c r="C36" s="323">
        <v>1028842524</v>
      </c>
      <c r="D36" s="338" t="s">
        <v>232</v>
      </c>
      <c r="E36" s="188"/>
      <c r="F36" s="189">
        <v>3</v>
      </c>
      <c r="G36" s="189">
        <v>2</v>
      </c>
      <c r="H36" s="189">
        <v>3</v>
      </c>
      <c r="I36" s="189">
        <v>1</v>
      </c>
      <c r="J36" s="190">
        <v>2</v>
      </c>
      <c r="K36" s="117"/>
      <c r="L36" s="127">
        <f t="shared" si="0"/>
        <v>2.5</v>
      </c>
      <c r="M36" s="128">
        <f t="shared" si="1"/>
        <v>2</v>
      </c>
      <c r="N36" s="129">
        <f t="shared" si="2"/>
        <v>2.25</v>
      </c>
      <c r="O36" s="1"/>
      <c r="P36" s="145" t="s">
        <v>26</v>
      </c>
      <c r="Q36" s="183">
        <f t="shared" ref="Q36:R36" si="13">SUM(Q32:Q35)</f>
        <v>29</v>
      </c>
      <c r="R36" s="184">
        <f t="shared" si="13"/>
        <v>29</v>
      </c>
      <c r="S36" s="117"/>
      <c r="T36" s="1"/>
      <c r="U36" s="1"/>
      <c r="V36" s="117"/>
      <c r="W36" s="117"/>
      <c r="X36" s="1"/>
      <c r="Y36" s="1"/>
      <c r="Z36" s="1"/>
      <c r="AA36" s="1"/>
      <c r="AB36" s="1"/>
      <c r="AC36" s="1"/>
      <c r="AD36" s="6"/>
    </row>
    <row r="37" spans="1:30" ht="24" customHeight="1">
      <c r="A37" s="108"/>
      <c r="B37" s="121">
        <v>24</v>
      </c>
      <c r="C37" s="330">
        <v>1028890439</v>
      </c>
      <c r="D37" s="331" t="s">
        <v>233</v>
      </c>
      <c r="E37" s="342"/>
      <c r="F37" s="189">
        <v>0</v>
      </c>
      <c r="G37" s="189">
        <v>2</v>
      </c>
      <c r="H37" s="189">
        <v>2</v>
      </c>
      <c r="I37" s="189">
        <v>0</v>
      </c>
      <c r="J37" s="190">
        <v>0</v>
      </c>
      <c r="K37" s="117"/>
      <c r="L37" s="127">
        <f t="shared" si="0"/>
        <v>1</v>
      </c>
      <c r="M37" s="128">
        <f t="shared" si="1"/>
        <v>0.66666666666666663</v>
      </c>
      <c r="N37" s="129">
        <f t="shared" si="2"/>
        <v>0.83333333333333326</v>
      </c>
      <c r="O37" s="1"/>
      <c r="P37" s="148"/>
      <c r="Q37" s="117"/>
      <c r="R37" s="149"/>
      <c r="S37" s="117"/>
      <c r="T37" s="1"/>
      <c r="U37" s="1"/>
      <c r="V37" s="117"/>
      <c r="W37" s="117"/>
      <c r="X37" s="1"/>
      <c r="Y37" s="1"/>
      <c r="Z37" s="1"/>
      <c r="AA37" s="1"/>
      <c r="AB37" s="1"/>
      <c r="AC37" s="1"/>
      <c r="AD37" s="6"/>
    </row>
    <row r="38" spans="1:30" ht="24" customHeight="1">
      <c r="A38" s="108"/>
      <c r="B38" s="132">
        <v>25</v>
      </c>
      <c r="C38" s="323">
        <v>1141321935</v>
      </c>
      <c r="D38" s="324" t="s">
        <v>234</v>
      </c>
      <c r="E38" s="334"/>
      <c r="F38" s="189">
        <v>3</v>
      </c>
      <c r="G38" s="189">
        <v>1</v>
      </c>
      <c r="H38" s="189">
        <v>2</v>
      </c>
      <c r="I38" s="189">
        <v>2</v>
      </c>
      <c r="J38" s="190">
        <v>1</v>
      </c>
      <c r="K38" s="117"/>
      <c r="L38" s="127">
        <f t="shared" si="0"/>
        <v>2</v>
      </c>
      <c r="M38" s="128">
        <f t="shared" si="1"/>
        <v>1.6666666666666667</v>
      </c>
      <c r="N38" s="129">
        <f t="shared" si="2"/>
        <v>1.8333333333333335</v>
      </c>
      <c r="O38" s="1"/>
      <c r="P38" s="397" t="s">
        <v>70</v>
      </c>
      <c r="Q38" s="383"/>
      <c r="R38" s="384"/>
      <c r="S38" s="117"/>
      <c r="T38" s="1"/>
      <c r="U38" s="1"/>
      <c r="V38" s="117"/>
      <c r="W38" s="117"/>
      <c r="X38" s="1"/>
      <c r="Y38" s="1"/>
      <c r="Z38" s="1"/>
      <c r="AA38" s="1"/>
      <c r="AB38" s="1"/>
      <c r="AC38" s="1"/>
      <c r="AD38" s="6"/>
    </row>
    <row r="39" spans="1:30" ht="24" customHeight="1">
      <c r="A39" s="108"/>
      <c r="B39" s="121">
        <v>26</v>
      </c>
      <c r="C39" s="330">
        <v>1012384146</v>
      </c>
      <c r="D39" s="332" t="s">
        <v>235</v>
      </c>
      <c r="E39" s="193"/>
      <c r="F39" s="189">
        <v>3</v>
      </c>
      <c r="G39" s="189">
        <v>3</v>
      </c>
      <c r="H39" s="189">
        <v>3</v>
      </c>
      <c r="I39" s="189">
        <v>3</v>
      </c>
      <c r="J39" s="190">
        <v>2</v>
      </c>
      <c r="K39" s="117"/>
      <c r="L39" s="127">
        <f t="shared" si="0"/>
        <v>3</v>
      </c>
      <c r="M39" s="128">
        <f t="shared" si="1"/>
        <v>2.6666666666666665</v>
      </c>
      <c r="N39" s="129">
        <f t="shared" si="2"/>
        <v>2.833333333333333</v>
      </c>
      <c r="O39" s="1"/>
      <c r="P39" s="105" t="s">
        <v>16</v>
      </c>
      <c r="Q39" s="174" t="s">
        <v>14</v>
      </c>
      <c r="R39" s="175" t="s">
        <v>15</v>
      </c>
      <c r="S39" s="74"/>
      <c r="T39" s="1"/>
      <c r="U39" s="1"/>
      <c r="V39" s="117"/>
      <c r="W39" s="117"/>
      <c r="X39" s="1"/>
      <c r="Y39" s="1"/>
      <c r="Z39" s="1"/>
      <c r="AA39" s="1"/>
      <c r="AB39" s="1"/>
      <c r="AC39" s="1"/>
      <c r="AD39" s="6"/>
    </row>
    <row r="40" spans="1:30" ht="24" customHeight="1">
      <c r="A40" s="108"/>
      <c r="B40" s="132">
        <v>27</v>
      </c>
      <c r="C40" s="323">
        <v>1141328886</v>
      </c>
      <c r="D40" s="324" t="s">
        <v>236</v>
      </c>
      <c r="E40" s="345" t="s">
        <v>108</v>
      </c>
      <c r="F40" s="189">
        <v>3</v>
      </c>
      <c r="G40" s="189">
        <v>3</v>
      </c>
      <c r="H40" s="189">
        <v>2</v>
      </c>
      <c r="I40" s="189">
        <v>3</v>
      </c>
      <c r="J40" s="190">
        <v>2</v>
      </c>
      <c r="K40" s="117"/>
      <c r="L40" s="127">
        <f t="shared" si="0"/>
        <v>3</v>
      </c>
      <c r="M40" s="128">
        <f t="shared" si="1"/>
        <v>2.3333333333333335</v>
      </c>
      <c r="N40" s="129">
        <f t="shared" si="2"/>
        <v>2.666666666666667</v>
      </c>
      <c r="O40" s="1"/>
      <c r="P40" s="154" t="s">
        <v>33</v>
      </c>
      <c r="Q40" s="155">
        <f>(Q32*100/$Q$36)/100</f>
        <v>0</v>
      </c>
      <c r="R40" s="157">
        <f>(R32*100/$R$36)/100</f>
        <v>3.4482758620689655E-2</v>
      </c>
      <c r="S40" s="117"/>
      <c r="T40" s="1"/>
      <c r="U40" s="1"/>
      <c r="V40" s="117"/>
      <c r="W40" s="117"/>
      <c r="X40" s="1"/>
      <c r="Y40" s="1"/>
      <c r="Z40" s="1"/>
      <c r="AA40" s="1"/>
      <c r="AB40" s="1"/>
      <c r="AC40" s="1"/>
      <c r="AD40" s="6"/>
    </row>
    <row r="41" spans="1:30" ht="24" customHeight="1">
      <c r="A41" s="108"/>
      <c r="B41" s="121">
        <v>28</v>
      </c>
      <c r="C41" s="330">
        <v>1030606186</v>
      </c>
      <c r="D41" s="332" t="s">
        <v>237</v>
      </c>
      <c r="E41" s="341" t="s">
        <v>108</v>
      </c>
      <c r="F41" s="189">
        <v>3</v>
      </c>
      <c r="G41" s="189">
        <v>2</v>
      </c>
      <c r="H41" s="189">
        <v>3</v>
      </c>
      <c r="I41" s="189">
        <v>2</v>
      </c>
      <c r="J41" s="190">
        <v>2</v>
      </c>
      <c r="K41" s="117"/>
      <c r="L41" s="127">
        <f t="shared" si="0"/>
        <v>2.5</v>
      </c>
      <c r="M41" s="128">
        <f t="shared" si="1"/>
        <v>2.3333333333333335</v>
      </c>
      <c r="N41" s="129">
        <f t="shared" si="2"/>
        <v>2.416666666666667</v>
      </c>
      <c r="O41" s="1"/>
      <c r="P41" s="130" t="s">
        <v>34</v>
      </c>
      <c r="Q41" s="158">
        <f t="shared" ref="Q41:R41" si="14">(Q33*100/Q$36)/100</f>
        <v>0.20689655172413793</v>
      </c>
      <c r="R41" s="160">
        <f t="shared" si="14"/>
        <v>0.24137931034482757</v>
      </c>
      <c r="S41" s="117"/>
      <c r="T41" s="1"/>
      <c r="U41" s="1"/>
      <c r="V41" s="117"/>
      <c r="W41" s="117"/>
      <c r="X41" s="1"/>
      <c r="Y41" s="1"/>
      <c r="Z41" s="1"/>
      <c r="AA41" s="1"/>
      <c r="AB41" s="1"/>
      <c r="AC41" s="1"/>
      <c r="AD41" s="6"/>
    </row>
    <row r="42" spans="1:30" ht="24" customHeight="1">
      <c r="A42" s="108"/>
      <c r="B42" s="132">
        <v>29</v>
      </c>
      <c r="C42" s="323">
        <v>1011208292</v>
      </c>
      <c r="D42" s="324" t="s">
        <v>238</v>
      </c>
      <c r="E42" s="346"/>
      <c r="F42" s="189">
        <v>3</v>
      </c>
      <c r="G42" s="189">
        <v>2</v>
      </c>
      <c r="H42" s="189">
        <v>3</v>
      </c>
      <c r="I42" s="189">
        <v>3</v>
      </c>
      <c r="J42" s="190">
        <v>2</v>
      </c>
      <c r="K42" s="117"/>
      <c r="L42" s="127">
        <f t="shared" si="0"/>
        <v>2.5</v>
      </c>
      <c r="M42" s="128">
        <f t="shared" si="1"/>
        <v>2.6666666666666665</v>
      </c>
      <c r="N42" s="129">
        <f t="shared" si="2"/>
        <v>2.583333333333333</v>
      </c>
      <c r="O42" s="1"/>
      <c r="P42" s="185" t="s">
        <v>35</v>
      </c>
      <c r="Q42" s="162">
        <f t="shared" ref="Q42:R42" si="15">(Q34*100/Q$36)/100</f>
        <v>0.48275862068965514</v>
      </c>
      <c r="R42" s="164">
        <f t="shared" si="15"/>
        <v>0.62068965517241381</v>
      </c>
      <c r="S42" s="117"/>
      <c r="T42" s="1"/>
      <c r="U42" s="1"/>
      <c r="V42" s="117"/>
      <c r="W42" s="117"/>
      <c r="X42" s="1"/>
      <c r="Y42" s="1"/>
      <c r="Z42" s="1"/>
      <c r="AA42" s="1"/>
      <c r="AB42" s="1"/>
      <c r="AC42" s="1"/>
      <c r="AD42" s="6"/>
    </row>
    <row r="43" spans="1:30" ht="24" customHeight="1">
      <c r="A43" s="108"/>
      <c r="B43" s="121">
        <v>30</v>
      </c>
      <c r="C43" s="330"/>
      <c r="D43" s="331"/>
      <c r="E43" s="348"/>
      <c r="F43" s="189"/>
      <c r="G43" s="189"/>
      <c r="H43" s="189"/>
      <c r="I43" s="189"/>
      <c r="J43" s="190"/>
      <c r="K43" s="117"/>
      <c r="L43" s="127" t="str">
        <f t="shared" si="0"/>
        <v xml:space="preserve"> </v>
      </c>
      <c r="M43" s="128" t="str">
        <f t="shared" si="1"/>
        <v xml:space="preserve"> </v>
      </c>
      <c r="N43" s="129" t="str">
        <f t="shared" si="2"/>
        <v xml:space="preserve"> </v>
      </c>
      <c r="O43" s="1"/>
      <c r="P43" s="140" t="s">
        <v>36</v>
      </c>
      <c r="Q43" s="167">
        <f t="shared" ref="Q43:R43" si="16">(Q35*100/Q$36)/100</f>
        <v>0.31034482758620691</v>
      </c>
      <c r="R43" s="169">
        <f t="shared" si="16"/>
        <v>0.10344827586206896</v>
      </c>
      <c r="S43" s="117"/>
      <c r="T43" s="1"/>
      <c r="U43" s="1"/>
      <c r="V43" s="117"/>
      <c r="W43" s="117"/>
      <c r="X43" s="1"/>
      <c r="Y43" s="1"/>
      <c r="Z43" s="1"/>
      <c r="AA43" s="1"/>
      <c r="AB43" s="1"/>
      <c r="AC43" s="1"/>
      <c r="AD43" s="6"/>
    </row>
    <row r="44" spans="1:30" ht="24" customHeight="1">
      <c r="A44" s="108"/>
      <c r="B44" s="132">
        <v>31</v>
      </c>
      <c r="C44" s="323"/>
      <c r="D44" s="324"/>
      <c r="E44" s="188"/>
      <c r="F44" s="189"/>
      <c r="G44" s="189"/>
      <c r="H44" s="189"/>
      <c r="I44" s="189"/>
      <c r="J44" s="190"/>
      <c r="K44" s="117"/>
      <c r="L44" s="127" t="str">
        <f t="shared" si="0"/>
        <v xml:space="preserve"> </v>
      </c>
      <c r="M44" s="128" t="str">
        <f t="shared" si="1"/>
        <v xml:space="preserve"> </v>
      </c>
      <c r="N44" s="129" t="str">
        <f t="shared" si="2"/>
        <v xml:space="preserve"> </v>
      </c>
      <c r="O44" s="117"/>
      <c r="P44" s="145" t="s">
        <v>26</v>
      </c>
      <c r="Q44" s="170">
        <f t="shared" ref="Q44:R44" si="17">SUM(Q40:Q43)</f>
        <v>1</v>
      </c>
      <c r="R44" s="172">
        <f t="shared" si="17"/>
        <v>1</v>
      </c>
      <c r="S44" s="117"/>
      <c r="T44" s="1"/>
      <c r="U44" s="1"/>
      <c r="V44" s="117"/>
      <c r="W44" s="117"/>
      <c r="X44" s="1"/>
      <c r="Y44" s="1"/>
      <c r="Z44" s="1"/>
      <c r="AA44" s="1"/>
      <c r="AB44" s="1"/>
      <c r="AC44" s="1"/>
      <c r="AD44" s="6"/>
    </row>
    <row r="45" spans="1:30" ht="24" customHeight="1">
      <c r="A45" s="108"/>
      <c r="B45" s="121">
        <v>32</v>
      </c>
      <c r="C45" s="330"/>
      <c r="D45" s="331"/>
      <c r="E45" s="193"/>
      <c r="F45" s="189"/>
      <c r="G45" s="189"/>
      <c r="H45" s="189"/>
      <c r="I45" s="189"/>
      <c r="J45" s="190"/>
      <c r="K45" s="117"/>
      <c r="L45" s="127" t="str">
        <f t="shared" si="0"/>
        <v xml:space="preserve"> </v>
      </c>
      <c r="M45" s="128" t="str">
        <f t="shared" si="1"/>
        <v xml:space="preserve"> </v>
      </c>
      <c r="N45" s="129" t="str">
        <f t="shared" si="2"/>
        <v xml:space="preserve"> </v>
      </c>
      <c r="O45" s="117"/>
      <c r="P45" s="1"/>
      <c r="Q45" s="1"/>
      <c r="R45" s="1"/>
      <c r="S45" s="117"/>
      <c r="T45" s="1"/>
      <c r="U45" s="1"/>
      <c r="V45" s="117"/>
      <c r="W45" s="117"/>
      <c r="X45" s="1"/>
      <c r="Y45" s="1"/>
      <c r="Z45" s="1"/>
      <c r="AA45" s="1"/>
      <c r="AB45" s="1"/>
      <c r="AC45" s="1"/>
      <c r="AD45" s="6"/>
    </row>
    <row r="46" spans="1:30" ht="24" customHeight="1">
      <c r="A46" s="108"/>
      <c r="B46" s="132">
        <v>33</v>
      </c>
      <c r="C46" s="323"/>
      <c r="D46" s="324"/>
      <c r="E46" s="188"/>
      <c r="F46" s="189"/>
      <c r="G46" s="189"/>
      <c r="H46" s="189"/>
      <c r="I46" s="189"/>
      <c r="J46" s="190"/>
      <c r="K46" s="117"/>
      <c r="L46" s="127" t="str">
        <f t="shared" si="0"/>
        <v xml:space="preserve"> </v>
      </c>
      <c r="M46" s="128" t="str">
        <f t="shared" si="1"/>
        <v xml:space="preserve"> </v>
      </c>
      <c r="N46" s="129" t="str">
        <f t="shared" si="2"/>
        <v xml:space="preserve"> </v>
      </c>
      <c r="O46" s="117"/>
      <c r="P46" s="396" t="s">
        <v>93</v>
      </c>
      <c r="Q46" s="383"/>
      <c r="R46" s="384"/>
      <c r="S46" s="117"/>
      <c r="T46" s="117"/>
      <c r="U46" s="117"/>
      <c r="V46" s="117"/>
      <c r="W46" s="117"/>
      <c r="X46" s="1"/>
      <c r="Y46" s="1"/>
      <c r="Z46" s="1"/>
      <c r="AA46" s="1"/>
      <c r="AB46" s="1"/>
      <c r="AC46" s="1"/>
      <c r="AD46" s="6"/>
    </row>
    <row r="47" spans="1:30" ht="24" customHeight="1">
      <c r="A47" s="108"/>
      <c r="B47" s="121">
        <v>34</v>
      </c>
      <c r="C47" s="330"/>
      <c r="D47" s="331"/>
      <c r="E47" s="193"/>
      <c r="F47" s="189"/>
      <c r="G47" s="189"/>
      <c r="H47" s="189"/>
      <c r="I47" s="189"/>
      <c r="J47" s="190"/>
      <c r="K47" s="117"/>
      <c r="L47" s="127" t="str">
        <f t="shared" si="0"/>
        <v xml:space="preserve"> </v>
      </c>
      <c r="M47" s="128" t="str">
        <f t="shared" si="1"/>
        <v xml:space="preserve"> </v>
      </c>
      <c r="N47" s="129" t="str">
        <f t="shared" si="2"/>
        <v xml:space="preserve"> </v>
      </c>
      <c r="O47" s="117"/>
      <c r="P47" s="402" t="s">
        <v>16</v>
      </c>
      <c r="Q47" s="404" t="s">
        <v>94</v>
      </c>
      <c r="R47" s="405"/>
      <c r="S47" s="117"/>
      <c r="T47" s="117"/>
      <c r="U47" s="117"/>
      <c r="V47" s="117"/>
      <c r="W47" s="117"/>
      <c r="X47" s="1"/>
      <c r="Y47" s="1"/>
      <c r="Z47" s="1"/>
      <c r="AA47" s="1"/>
      <c r="AB47" s="1"/>
      <c r="AC47" s="1"/>
      <c r="AD47" s="6"/>
    </row>
    <row r="48" spans="1:30" ht="24" customHeight="1">
      <c r="A48" s="108"/>
      <c r="B48" s="132">
        <v>35</v>
      </c>
      <c r="C48" s="323"/>
      <c r="D48" s="338"/>
      <c r="E48" s="188"/>
      <c r="F48" s="189"/>
      <c r="G48" s="189"/>
      <c r="H48" s="189"/>
      <c r="I48" s="189"/>
      <c r="J48" s="190"/>
      <c r="K48" s="117"/>
      <c r="L48" s="127" t="str">
        <f t="shared" si="0"/>
        <v xml:space="preserve"> </v>
      </c>
      <c r="M48" s="128" t="str">
        <f t="shared" si="1"/>
        <v xml:space="preserve"> </v>
      </c>
      <c r="N48" s="129" t="str">
        <f t="shared" si="2"/>
        <v xml:space="preserve"> </v>
      </c>
      <c r="O48" s="117"/>
      <c r="P48" s="403"/>
      <c r="Q48" s="406"/>
      <c r="R48" s="407"/>
      <c r="S48" s="117"/>
      <c r="T48" s="117"/>
      <c r="U48" s="117"/>
      <c r="V48" s="117"/>
      <c r="W48" s="117"/>
      <c r="X48" s="1"/>
      <c r="Y48" s="1"/>
      <c r="Z48" s="1"/>
      <c r="AA48" s="1"/>
      <c r="AB48" s="1"/>
      <c r="AC48" s="1"/>
      <c r="AD48" s="6"/>
    </row>
    <row r="49" spans="1:30" ht="24" customHeight="1">
      <c r="A49" s="108"/>
      <c r="B49" s="121">
        <v>36</v>
      </c>
      <c r="C49" s="330"/>
      <c r="D49" s="331"/>
      <c r="E49" s="193"/>
      <c r="F49" s="189"/>
      <c r="G49" s="189"/>
      <c r="H49" s="189"/>
      <c r="I49" s="189"/>
      <c r="J49" s="190"/>
      <c r="K49" s="117"/>
      <c r="L49" s="127" t="str">
        <f t="shared" si="0"/>
        <v xml:space="preserve"> </v>
      </c>
      <c r="M49" s="128" t="str">
        <f t="shared" si="1"/>
        <v xml:space="preserve"> </v>
      </c>
      <c r="N49" s="129" t="str">
        <f t="shared" si="2"/>
        <v xml:space="preserve"> </v>
      </c>
      <c r="O49" s="117"/>
      <c r="P49" s="339" t="s">
        <v>22</v>
      </c>
      <c r="Q49" s="439">
        <f>COUNTIFS($N$14:$N$61,"&gt;=0",$N$14:$N$61,"&lt;0,99")</f>
        <v>1</v>
      </c>
      <c r="R49" s="415"/>
      <c r="S49" s="117"/>
      <c r="T49" s="117"/>
      <c r="U49" s="117"/>
      <c r="V49" s="117"/>
      <c r="W49" s="117"/>
      <c r="X49" s="1"/>
      <c r="Y49" s="1"/>
      <c r="Z49" s="1"/>
      <c r="AA49" s="1"/>
      <c r="AB49" s="1"/>
      <c r="AC49" s="1"/>
      <c r="AD49" s="6"/>
    </row>
    <row r="50" spans="1:30" ht="24" customHeight="1">
      <c r="A50" s="108"/>
      <c r="B50" s="132">
        <v>37</v>
      </c>
      <c r="C50" s="195"/>
      <c r="D50" s="196"/>
      <c r="E50" s="188"/>
      <c r="F50" s="188"/>
      <c r="G50" s="188"/>
      <c r="H50" s="188"/>
      <c r="I50" s="188"/>
      <c r="J50" s="197"/>
      <c r="K50" s="117"/>
      <c r="L50" s="127" t="str">
        <f t="shared" si="0"/>
        <v xml:space="preserve"> </v>
      </c>
      <c r="M50" s="128" t="str">
        <f t="shared" si="1"/>
        <v xml:space="preserve"> </v>
      </c>
      <c r="N50" s="129" t="str">
        <f t="shared" si="2"/>
        <v xml:space="preserve"> </v>
      </c>
      <c r="O50" s="117"/>
      <c r="P50" s="198" t="s">
        <v>23</v>
      </c>
      <c r="Q50" s="409">
        <f>COUNTIFS($N$14:$N$61,"&gt;=1",$N$14:$N$61,"&lt;1,99")</f>
        <v>8</v>
      </c>
      <c r="R50" s="381"/>
      <c r="S50" s="117"/>
      <c r="T50" s="117"/>
      <c r="U50" s="117"/>
      <c r="V50" s="117"/>
      <c r="W50" s="117"/>
      <c r="X50" s="1"/>
      <c r="Y50" s="1"/>
      <c r="Z50" s="1"/>
      <c r="AA50" s="1"/>
      <c r="AB50" s="1"/>
      <c r="AC50" s="1"/>
      <c r="AD50" s="6"/>
    </row>
    <row r="51" spans="1:30" ht="24" customHeight="1">
      <c r="A51" s="108"/>
      <c r="B51" s="121">
        <v>38</v>
      </c>
      <c r="C51" s="199"/>
      <c r="D51" s="200"/>
      <c r="E51" s="193"/>
      <c r="F51" s="188"/>
      <c r="G51" s="188"/>
      <c r="H51" s="188"/>
      <c r="I51" s="188"/>
      <c r="J51" s="197"/>
      <c r="K51" s="117"/>
      <c r="L51" s="127" t="str">
        <f t="shared" si="0"/>
        <v xml:space="preserve"> </v>
      </c>
      <c r="M51" s="128" t="str">
        <f t="shared" si="1"/>
        <v xml:space="preserve"> </v>
      </c>
      <c r="N51" s="129" t="str">
        <f t="shared" si="2"/>
        <v xml:space="preserve"> </v>
      </c>
      <c r="O51" s="117"/>
      <c r="P51" s="201" t="s">
        <v>24</v>
      </c>
      <c r="Q51" s="410">
        <f>COUNTIFS($N$14:$N$61,"&gt;=2",$N$14:$N$61,"&lt;2,99")</f>
        <v>17</v>
      </c>
      <c r="R51" s="381"/>
      <c r="S51" s="117"/>
      <c r="T51" s="117"/>
      <c r="U51" s="117"/>
      <c r="V51" s="117"/>
      <c r="W51" s="117"/>
      <c r="X51" s="1"/>
      <c r="Y51" s="1"/>
      <c r="Z51" s="1"/>
      <c r="AA51" s="1"/>
      <c r="AB51" s="1"/>
      <c r="AC51" s="1"/>
      <c r="AD51" s="6"/>
    </row>
    <row r="52" spans="1:30" ht="24" customHeight="1">
      <c r="A52" s="108"/>
      <c r="B52" s="132">
        <v>39</v>
      </c>
      <c r="C52" s="195"/>
      <c r="D52" s="196"/>
      <c r="E52" s="189"/>
      <c r="F52" s="188"/>
      <c r="G52" s="188"/>
      <c r="H52" s="188"/>
      <c r="I52" s="188"/>
      <c r="J52" s="197"/>
      <c r="K52" s="117"/>
      <c r="L52" s="127" t="str">
        <f t="shared" si="0"/>
        <v xml:space="preserve"> </v>
      </c>
      <c r="M52" s="128" t="str">
        <f t="shared" si="1"/>
        <v xml:space="preserve"> </v>
      </c>
      <c r="N52" s="129" t="str">
        <f t="shared" si="2"/>
        <v xml:space="preserve"> </v>
      </c>
      <c r="O52" s="117"/>
      <c r="P52" s="202" t="s">
        <v>25</v>
      </c>
      <c r="Q52" s="411">
        <f>COUNTIF($N$14:$N$61,"3")</f>
        <v>3</v>
      </c>
      <c r="R52" s="381"/>
      <c r="S52" s="117"/>
      <c r="T52" s="117"/>
      <c r="U52" s="117"/>
      <c r="V52" s="117"/>
      <c r="W52" s="117"/>
      <c r="X52" s="1"/>
      <c r="Y52" s="1"/>
      <c r="Z52" s="1"/>
      <c r="AA52" s="1"/>
      <c r="AB52" s="1"/>
      <c r="AC52" s="1"/>
      <c r="AD52" s="6"/>
    </row>
    <row r="53" spans="1:30" ht="24" customHeight="1">
      <c r="A53" s="108"/>
      <c r="B53" s="121">
        <v>40</v>
      </c>
      <c r="C53" s="199"/>
      <c r="D53" s="200"/>
      <c r="E53" s="193"/>
      <c r="F53" s="188"/>
      <c r="G53" s="188"/>
      <c r="H53" s="188"/>
      <c r="I53" s="188"/>
      <c r="J53" s="197"/>
      <c r="K53" s="117"/>
      <c r="L53" s="127" t="str">
        <f t="shared" si="0"/>
        <v xml:space="preserve"> </v>
      </c>
      <c r="M53" s="128" t="str">
        <f t="shared" si="1"/>
        <v xml:space="preserve"> </v>
      </c>
      <c r="N53" s="129" t="str">
        <f t="shared" si="2"/>
        <v xml:space="preserve"> </v>
      </c>
      <c r="O53" s="117"/>
      <c r="P53" s="145" t="s">
        <v>26</v>
      </c>
      <c r="Q53" s="412">
        <f>SUM(Q49:R52)</f>
        <v>29</v>
      </c>
      <c r="R53" s="401"/>
      <c r="S53" s="117"/>
      <c r="T53" s="117"/>
      <c r="U53" s="117"/>
      <c r="V53" s="117"/>
      <c r="W53" s="117"/>
      <c r="X53" s="1"/>
      <c r="Y53" s="1"/>
      <c r="Z53" s="1"/>
      <c r="AA53" s="1"/>
      <c r="AB53" s="1"/>
      <c r="AC53" s="1"/>
      <c r="AD53" s="6"/>
    </row>
    <row r="54" spans="1:30" ht="24" customHeight="1">
      <c r="A54" s="108"/>
      <c r="B54" s="132">
        <v>41</v>
      </c>
      <c r="C54" s="195"/>
      <c r="D54" s="196"/>
      <c r="E54" s="188"/>
      <c r="F54" s="188"/>
      <c r="G54" s="188"/>
      <c r="H54" s="188"/>
      <c r="I54" s="188"/>
      <c r="J54" s="197"/>
      <c r="K54" s="117"/>
      <c r="L54" s="127" t="str">
        <f t="shared" si="0"/>
        <v xml:space="preserve"> </v>
      </c>
      <c r="M54" s="128" t="str">
        <f t="shared" si="1"/>
        <v xml:space="preserve"> </v>
      </c>
      <c r="N54" s="129" t="str">
        <f t="shared" si="2"/>
        <v xml:space="preserve"> </v>
      </c>
      <c r="O54" s="117"/>
      <c r="P54" s="396" t="s">
        <v>95</v>
      </c>
      <c r="Q54" s="383"/>
      <c r="R54" s="384"/>
      <c r="S54" s="117"/>
      <c r="T54" s="117"/>
      <c r="U54" s="117"/>
      <c r="V54" s="117"/>
      <c r="W54" s="117"/>
      <c r="X54" s="1"/>
      <c r="Y54" s="1"/>
      <c r="Z54" s="1"/>
      <c r="AA54" s="1"/>
      <c r="AB54" s="1"/>
      <c r="AC54" s="1"/>
      <c r="AD54" s="6"/>
    </row>
    <row r="55" spans="1:30" ht="24" customHeight="1">
      <c r="A55" s="108"/>
      <c r="B55" s="121">
        <v>42</v>
      </c>
      <c r="C55" s="199"/>
      <c r="D55" s="200"/>
      <c r="E55" s="193"/>
      <c r="F55" s="188"/>
      <c r="G55" s="188"/>
      <c r="H55" s="188"/>
      <c r="I55" s="188"/>
      <c r="J55" s="197"/>
      <c r="K55" s="117"/>
      <c r="L55" s="127" t="str">
        <f t="shared" si="0"/>
        <v xml:space="preserve"> </v>
      </c>
      <c r="M55" s="128" t="str">
        <f t="shared" si="1"/>
        <v xml:space="preserve"> </v>
      </c>
      <c r="N55" s="129" t="str">
        <f t="shared" si="2"/>
        <v xml:space="preserve"> </v>
      </c>
      <c r="O55" s="117"/>
      <c r="P55" s="402" t="s">
        <v>16</v>
      </c>
      <c r="Q55" s="404" t="s">
        <v>96</v>
      </c>
      <c r="R55" s="405"/>
      <c r="S55" s="117"/>
      <c r="T55" s="117"/>
      <c r="U55" s="117"/>
      <c r="V55" s="117"/>
      <c r="W55" s="117"/>
      <c r="X55" s="1"/>
      <c r="Y55" s="1"/>
      <c r="Z55" s="1"/>
      <c r="AA55" s="1"/>
      <c r="AB55" s="1"/>
      <c r="AC55" s="1"/>
      <c r="AD55" s="6"/>
    </row>
    <row r="56" spans="1:30" ht="24" customHeight="1">
      <c r="A56" s="108"/>
      <c r="B56" s="132">
        <v>43</v>
      </c>
      <c r="C56" s="195"/>
      <c r="D56" s="196"/>
      <c r="E56" s="188"/>
      <c r="F56" s="188"/>
      <c r="G56" s="188"/>
      <c r="H56" s="188"/>
      <c r="I56" s="188"/>
      <c r="J56" s="197"/>
      <c r="K56" s="117"/>
      <c r="L56" s="127" t="str">
        <f t="shared" si="0"/>
        <v xml:space="preserve"> </v>
      </c>
      <c r="M56" s="128" t="str">
        <f t="shared" si="1"/>
        <v xml:space="preserve"> </v>
      </c>
      <c r="N56" s="129" t="str">
        <f t="shared" si="2"/>
        <v xml:space="preserve"> </v>
      </c>
      <c r="O56" s="117"/>
      <c r="P56" s="403"/>
      <c r="Q56" s="406"/>
      <c r="R56" s="407"/>
      <c r="S56" s="117"/>
      <c r="T56" s="117"/>
      <c r="U56" s="117"/>
      <c r="V56" s="117"/>
      <c r="W56" s="117"/>
      <c r="X56" s="1"/>
      <c r="Y56" s="1"/>
      <c r="Z56" s="1"/>
      <c r="AA56" s="1"/>
      <c r="AB56" s="1"/>
      <c r="AC56" s="1"/>
      <c r="AD56" s="6"/>
    </row>
    <row r="57" spans="1:30" ht="24" customHeight="1">
      <c r="A57" s="108"/>
      <c r="B57" s="121">
        <v>44</v>
      </c>
      <c r="C57" s="203"/>
      <c r="D57" s="204"/>
      <c r="E57" s="205"/>
      <c r="F57" s="189"/>
      <c r="G57" s="189"/>
      <c r="H57" s="189"/>
      <c r="I57" s="189"/>
      <c r="J57" s="190"/>
      <c r="K57" s="117"/>
      <c r="L57" s="127" t="str">
        <f t="shared" si="0"/>
        <v xml:space="preserve"> </v>
      </c>
      <c r="M57" s="128" t="str">
        <f t="shared" si="1"/>
        <v xml:space="preserve"> </v>
      </c>
      <c r="N57" s="129" t="str">
        <f t="shared" si="2"/>
        <v xml:space="preserve"> </v>
      </c>
      <c r="O57" s="117"/>
      <c r="P57" s="206" t="s">
        <v>33</v>
      </c>
      <c r="Q57" s="414">
        <f t="shared" ref="Q57:Q60" si="18">(Q49*100/$Q$53)/100</f>
        <v>3.4482758620689655E-2</v>
      </c>
      <c r="R57" s="415"/>
      <c r="S57" s="117"/>
      <c r="T57" s="117"/>
      <c r="U57" s="117"/>
      <c r="V57" s="117"/>
      <c r="W57" s="117"/>
      <c r="X57" s="1"/>
      <c r="Y57" s="1"/>
      <c r="Z57" s="1"/>
      <c r="AA57" s="1"/>
      <c r="AB57" s="1"/>
      <c r="AC57" s="1"/>
      <c r="AD57" s="6"/>
    </row>
    <row r="58" spans="1:30" ht="24" customHeight="1">
      <c r="A58" s="108"/>
      <c r="B58" s="132">
        <v>45</v>
      </c>
      <c r="C58" s="207"/>
      <c r="D58" s="208"/>
      <c r="E58" s="189"/>
      <c r="F58" s="189"/>
      <c r="G58" s="189"/>
      <c r="H58" s="189"/>
      <c r="I58" s="189"/>
      <c r="J58" s="190"/>
      <c r="K58" s="117"/>
      <c r="L58" s="127" t="str">
        <f t="shared" si="0"/>
        <v xml:space="preserve"> </v>
      </c>
      <c r="M58" s="128" t="str">
        <f t="shared" si="1"/>
        <v xml:space="preserve"> </v>
      </c>
      <c r="N58" s="129" t="str">
        <f t="shared" si="2"/>
        <v xml:space="preserve"> </v>
      </c>
      <c r="O58" s="117"/>
      <c r="P58" s="130" t="s">
        <v>34</v>
      </c>
      <c r="Q58" s="416">
        <f t="shared" si="18"/>
        <v>0.27586206896551724</v>
      </c>
      <c r="R58" s="381"/>
      <c r="S58" s="117"/>
      <c r="T58" s="117"/>
      <c r="U58" s="117"/>
      <c r="V58" s="117"/>
      <c r="W58" s="117"/>
      <c r="X58" s="1"/>
      <c r="Y58" s="1"/>
      <c r="Z58" s="1"/>
      <c r="AA58" s="1"/>
      <c r="AB58" s="1"/>
      <c r="AC58" s="1"/>
      <c r="AD58" s="6"/>
    </row>
    <row r="59" spans="1:30" ht="24" customHeight="1">
      <c r="A59" s="108"/>
      <c r="B59" s="121">
        <v>46</v>
      </c>
      <c r="C59" s="203"/>
      <c r="D59" s="204"/>
      <c r="E59" s="205"/>
      <c r="F59" s="189"/>
      <c r="G59" s="189"/>
      <c r="H59" s="189"/>
      <c r="I59" s="189"/>
      <c r="J59" s="190"/>
      <c r="K59" s="117"/>
      <c r="L59" s="127" t="str">
        <f t="shared" si="0"/>
        <v xml:space="preserve"> </v>
      </c>
      <c r="M59" s="128" t="str">
        <f t="shared" si="1"/>
        <v xml:space="preserve"> </v>
      </c>
      <c r="N59" s="129" t="str">
        <f t="shared" si="2"/>
        <v xml:space="preserve"> </v>
      </c>
      <c r="O59" s="1"/>
      <c r="P59" s="185" t="s">
        <v>35</v>
      </c>
      <c r="Q59" s="398">
        <f t="shared" si="18"/>
        <v>0.58620689655172409</v>
      </c>
      <c r="R59" s="381"/>
      <c r="S59" s="79"/>
      <c r="T59" s="79"/>
      <c r="U59" s="79"/>
      <c r="V59" s="79"/>
      <c r="W59" s="79"/>
      <c r="X59" s="1"/>
      <c r="Y59" s="1"/>
      <c r="Z59" s="1"/>
      <c r="AA59" s="1"/>
      <c r="AB59" s="1"/>
      <c r="AC59" s="1"/>
      <c r="AD59" s="6"/>
    </row>
    <row r="60" spans="1:30" ht="24" customHeight="1">
      <c r="A60" s="108"/>
      <c r="B60" s="209">
        <v>47</v>
      </c>
      <c r="C60" s="207"/>
      <c r="D60" s="208"/>
      <c r="E60" s="189"/>
      <c r="F60" s="189"/>
      <c r="G60" s="189"/>
      <c r="H60" s="189"/>
      <c r="I60" s="189"/>
      <c r="J60" s="190"/>
      <c r="K60" s="117"/>
      <c r="L60" s="127" t="str">
        <f t="shared" si="0"/>
        <v xml:space="preserve"> </v>
      </c>
      <c r="M60" s="128" t="str">
        <f t="shared" si="1"/>
        <v xml:space="preserve"> </v>
      </c>
      <c r="N60" s="129" t="str">
        <f t="shared" si="2"/>
        <v xml:space="preserve"> </v>
      </c>
      <c r="O60" s="1"/>
      <c r="P60" s="140" t="s">
        <v>36</v>
      </c>
      <c r="Q60" s="399">
        <f t="shared" si="18"/>
        <v>0.10344827586206896</v>
      </c>
      <c r="R60" s="381"/>
      <c r="S60" s="79"/>
      <c r="T60" s="79"/>
      <c r="U60" s="79"/>
      <c r="V60" s="79"/>
      <c r="W60" s="79"/>
      <c r="X60" s="1"/>
      <c r="Y60" s="1"/>
      <c r="Z60" s="1"/>
      <c r="AA60" s="1"/>
      <c r="AB60" s="1"/>
      <c r="AC60" s="1"/>
      <c r="AD60" s="6"/>
    </row>
    <row r="61" spans="1:30" ht="24" customHeight="1">
      <c r="A61" s="108"/>
      <c r="B61" s="210">
        <v>48</v>
      </c>
      <c r="C61" s="211"/>
      <c r="D61" s="212"/>
      <c r="E61" s="213"/>
      <c r="F61" s="214"/>
      <c r="G61" s="214"/>
      <c r="H61" s="214"/>
      <c r="I61" s="214"/>
      <c r="J61" s="215"/>
      <c r="K61" s="117"/>
      <c r="L61" s="216" t="str">
        <f t="shared" si="0"/>
        <v xml:space="preserve"> </v>
      </c>
      <c r="M61" s="217" t="str">
        <f t="shared" si="1"/>
        <v xml:space="preserve"> </v>
      </c>
      <c r="N61" s="218" t="str">
        <f t="shared" si="2"/>
        <v xml:space="preserve"> </v>
      </c>
      <c r="O61" s="1"/>
      <c r="P61" s="145" t="s">
        <v>26</v>
      </c>
      <c r="Q61" s="400">
        <f>SUM(Q57:R60)</f>
        <v>1</v>
      </c>
      <c r="R61" s="401"/>
      <c r="S61" s="79"/>
      <c r="T61" s="79"/>
      <c r="U61" s="79"/>
      <c r="V61" s="79"/>
      <c r="W61" s="79"/>
      <c r="X61" s="1"/>
      <c r="Y61" s="1"/>
      <c r="Z61" s="1"/>
      <c r="AA61" s="1"/>
      <c r="AB61" s="1"/>
      <c r="AC61" s="1"/>
      <c r="AD61" s="6"/>
    </row>
    <row r="62" spans="1:30" ht="31.5" customHeight="1">
      <c r="A62" s="219"/>
      <c r="B62" s="68"/>
      <c r="S62" s="73"/>
      <c r="T62" s="73"/>
      <c r="U62" s="73"/>
      <c r="V62" s="73"/>
      <c r="W62" s="73"/>
      <c r="AD62" s="75"/>
    </row>
    <row r="63" spans="1:30" ht="32.25" customHeight="1">
      <c r="A63" s="42"/>
      <c r="B63" s="393" t="s">
        <v>60</v>
      </c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4"/>
      <c r="P63" s="393" t="s">
        <v>97</v>
      </c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4"/>
    </row>
    <row r="64" spans="1:30" ht="34.5" customHeight="1">
      <c r="A64" s="219"/>
      <c r="B64" s="68"/>
      <c r="O64" s="219"/>
      <c r="P64" s="73"/>
      <c r="Q64" s="73"/>
      <c r="R64" s="73"/>
      <c r="S64" s="73"/>
      <c r="T64" s="73"/>
      <c r="U64" s="73"/>
      <c r="V64" s="73"/>
      <c r="W64" s="73"/>
      <c r="AD64" s="75"/>
    </row>
    <row r="65" spans="1:30" ht="15.75" customHeight="1">
      <c r="A65" s="219"/>
      <c r="B65" s="68"/>
      <c r="L65" s="404" t="s">
        <v>98</v>
      </c>
      <c r="M65" s="405"/>
      <c r="N65" s="402" t="s">
        <v>61</v>
      </c>
      <c r="O65" s="219"/>
      <c r="P65" s="396" t="s">
        <v>53</v>
      </c>
      <c r="Q65" s="383"/>
      <c r="R65" s="383"/>
      <c r="S65" s="383"/>
      <c r="T65" s="383"/>
      <c r="U65" s="384"/>
      <c r="V65" s="73"/>
      <c r="W65" s="73"/>
      <c r="AD65" s="75"/>
    </row>
    <row r="66" spans="1:30" ht="15.75" customHeight="1">
      <c r="A66" s="219"/>
      <c r="B66" s="68"/>
      <c r="L66" s="406"/>
      <c r="M66" s="407"/>
      <c r="N66" s="425"/>
      <c r="O66" s="219"/>
      <c r="P66" s="397" t="s">
        <v>99</v>
      </c>
      <c r="Q66" s="383"/>
      <c r="R66" s="383"/>
      <c r="S66" s="383"/>
      <c r="T66" s="383"/>
      <c r="U66" s="384"/>
      <c r="V66" s="73"/>
      <c r="W66" s="73"/>
      <c r="AD66" s="75"/>
    </row>
    <row r="67" spans="1:30" ht="42">
      <c r="A67" s="220"/>
      <c r="B67" s="221" t="s">
        <v>57</v>
      </c>
      <c r="C67" s="351" t="s">
        <v>58</v>
      </c>
      <c r="D67" s="351" t="s">
        <v>59</v>
      </c>
      <c r="E67" s="351" t="s">
        <v>60</v>
      </c>
      <c r="G67" s="106" t="s">
        <v>17</v>
      </c>
      <c r="H67" s="91" t="s">
        <v>18</v>
      </c>
      <c r="I67" s="92" t="s">
        <v>19</v>
      </c>
      <c r="J67" s="92" t="s">
        <v>20</v>
      </c>
      <c r="K67" s="93" t="s">
        <v>21</v>
      </c>
      <c r="L67" s="102" t="s">
        <v>54</v>
      </c>
      <c r="M67" s="222" t="s">
        <v>55</v>
      </c>
      <c r="N67" s="440"/>
      <c r="O67" s="219"/>
      <c r="P67" s="105" t="s">
        <v>16</v>
      </c>
      <c r="Q67" s="97" t="s">
        <v>17</v>
      </c>
      <c r="R67" s="223" t="s">
        <v>18</v>
      </c>
      <c r="S67" s="224" t="s">
        <v>19</v>
      </c>
      <c r="T67" s="224" t="s">
        <v>20</v>
      </c>
      <c r="U67" s="100" t="s">
        <v>21</v>
      </c>
      <c r="V67" s="73"/>
      <c r="W67" s="73"/>
      <c r="AD67" s="75"/>
    </row>
    <row r="68" spans="1:30" ht="25.5" customHeight="1">
      <c r="A68" s="44"/>
      <c r="B68" s="225">
        <v>1</v>
      </c>
      <c r="C68" s="353">
        <v>1381096</v>
      </c>
      <c r="D68" s="353" t="s">
        <v>209</v>
      </c>
      <c r="E68" s="353" t="s">
        <v>67</v>
      </c>
      <c r="G68" s="143">
        <f>VLOOKUP($C68,$C$14:$N$40,4,FALSE)</f>
        <v>1</v>
      </c>
      <c r="H68" s="143">
        <f>VLOOKUP($C68,$C$14:$N$40,5,FALSE)</f>
        <v>1</v>
      </c>
      <c r="I68" s="143">
        <f>VLOOKUP($C68,$C$14:$N$40,6,FALSE)</f>
        <v>1</v>
      </c>
      <c r="J68" s="143">
        <f>VLOOKUP($C68,$C$14:$N$40,7,FALSE)</f>
        <v>2</v>
      </c>
      <c r="K68" s="143">
        <f>VLOOKUP($C68,$C$14:$N$40,8,FALSE)</f>
        <v>0</v>
      </c>
      <c r="L68" s="143">
        <f>VLOOKUP($C68,$C$14:$N$40,9,FALSE)</f>
        <v>0</v>
      </c>
      <c r="M68" s="143">
        <f>VLOOKUP($C68,$C$14:$N$40,10,FALSE)</f>
        <v>1</v>
      </c>
      <c r="N68" s="143">
        <f>VLOOKUP($C68,$C$14:$N$40,11,FALSE)</f>
        <v>1</v>
      </c>
      <c r="O68" s="43"/>
      <c r="P68" s="227" t="s">
        <v>22</v>
      </c>
      <c r="Q68" s="228">
        <f t="shared" ref="Q68:U68" si="19">COUNTIF(G$68:G$87,"0")</f>
        <v>2</v>
      </c>
      <c r="R68" s="229">
        <f t="shared" si="19"/>
        <v>0</v>
      </c>
      <c r="S68" s="229">
        <f t="shared" si="19"/>
        <v>0</v>
      </c>
      <c r="T68" s="229">
        <f t="shared" si="19"/>
        <v>1</v>
      </c>
      <c r="U68" s="230">
        <f t="shared" si="19"/>
        <v>3</v>
      </c>
      <c r="V68" s="79"/>
      <c r="W68" s="79"/>
      <c r="X68" s="1"/>
      <c r="Y68" s="1"/>
      <c r="Z68" s="1"/>
      <c r="AA68" s="1"/>
      <c r="AB68" s="1"/>
      <c r="AC68" s="1"/>
      <c r="AD68" s="6"/>
    </row>
    <row r="69" spans="1:30" ht="25.5" customHeight="1">
      <c r="A69" s="44"/>
      <c r="B69" s="231">
        <v>2</v>
      </c>
      <c r="C69" s="353">
        <v>2605652</v>
      </c>
      <c r="D69" s="353" t="s">
        <v>231</v>
      </c>
      <c r="E69" s="353" t="s">
        <v>67</v>
      </c>
      <c r="G69" s="143">
        <f t="shared" ref="G69:G75" si="20">VLOOKUP($C69,$C$14:$N$40,4,FALSE)</f>
        <v>3</v>
      </c>
      <c r="H69" s="143">
        <f t="shared" ref="H69:H75" si="21">VLOOKUP($C69,$C$14:$N$40,5,FALSE)</f>
        <v>3</v>
      </c>
      <c r="I69" s="143">
        <f t="shared" ref="I69:I75" si="22">VLOOKUP($C69,$C$14:$N$40,6,FALSE)</f>
        <v>3</v>
      </c>
      <c r="J69" s="143">
        <f t="shared" ref="J69:J75" si="23">VLOOKUP($C69,$C$14:$N$40,7,FALSE)</f>
        <v>2</v>
      </c>
      <c r="K69" s="143">
        <f t="shared" ref="K69:K75" si="24">VLOOKUP($C69,$C$14:$N$40,8,FALSE)</f>
        <v>0</v>
      </c>
      <c r="L69" s="143">
        <f t="shared" ref="L69:L75" si="25">VLOOKUP($C69,$C$14:$N$40,9,FALSE)</f>
        <v>0</v>
      </c>
      <c r="M69" s="143">
        <f t="shared" ref="M69:M75" si="26">VLOOKUP($C69,$C$14:$N$40,10,FALSE)</f>
        <v>3</v>
      </c>
      <c r="N69" s="143">
        <f t="shared" ref="N69:N75" si="27">VLOOKUP($C69,$C$14:$N$40,11,FALSE)</f>
        <v>1.6666666666666667</v>
      </c>
      <c r="O69" s="43"/>
      <c r="P69" s="232" t="s">
        <v>23</v>
      </c>
      <c r="Q69" s="233">
        <f t="shared" ref="Q69:U69" si="28">COUNTIF(G$68:G$87,"1")</f>
        <v>1</v>
      </c>
      <c r="R69" s="234">
        <f t="shared" si="28"/>
        <v>2</v>
      </c>
      <c r="S69" s="234">
        <f t="shared" si="28"/>
        <v>2</v>
      </c>
      <c r="T69" s="234">
        <f t="shared" si="28"/>
        <v>0</v>
      </c>
      <c r="U69" s="235">
        <f t="shared" si="28"/>
        <v>1</v>
      </c>
      <c r="V69" s="79"/>
      <c r="W69" s="79"/>
      <c r="X69" s="1"/>
      <c r="Y69" s="1"/>
      <c r="Z69" s="1"/>
      <c r="AA69" s="1"/>
      <c r="AB69" s="1"/>
      <c r="AC69" s="1"/>
      <c r="AD69" s="6"/>
    </row>
    <row r="70" spans="1:30" ht="25.5" customHeight="1">
      <c r="A70" s="44"/>
      <c r="B70" s="231">
        <v>3</v>
      </c>
      <c r="C70" s="353">
        <v>1026578343</v>
      </c>
      <c r="D70" s="353" t="s">
        <v>226</v>
      </c>
      <c r="E70" s="353" t="s">
        <v>67</v>
      </c>
      <c r="G70" s="143">
        <f t="shared" si="20"/>
        <v>0</v>
      </c>
      <c r="H70" s="143">
        <f t="shared" si="21"/>
        <v>2</v>
      </c>
      <c r="I70" s="143">
        <f t="shared" si="22"/>
        <v>1</v>
      </c>
      <c r="J70" s="143">
        <f t="shared" si="23"/>
        <v>3</v>
      </c>
      <c r="K70" s="143">
        <f t="shared" si="24"/>
        <v>1</v>
      </c>
      <c r="L70" s="143">
        <f t="shared" si="25"/>
        <v>0</v>
      </c>
      <c r="M70" s="143">
        <f t="shared" si="26"/>
        <v>1</v>
      </c>
      <c r="N70" s="143">
        <f t="shared" si="27"/>
        <v>1.6666666666666667</v>
      </c>
      <c r="O70" s="43"/>
      <c r="P70" s="243" t="s">
        <v>24</v>
      </c>
      <c r="Q70" s="244">
        <f t="shared" ref="Q70:U70" si="29">COUNTIF(G$68:G$87,"2")</f>
        <v>0</v>
      </c>
      <c r="R70" s="26">
        <f t="shared" si="29"/>
        <v>3</v>
      </c>
      <c r="S70" s="26">
        <f t="shared" si="29"/>
        <v>1</v>
      </c>
      <c r="T70" s="26">
        <f t="shared" si="29"/>
        <v>3</v>
      </c>
      <c r="U70" s="52">
        <f t="shared" si="29"/>
        <v>4</v>
      </c>
      <c r="V70" s="79"/>
      <c r="W70" s="79"/>
      <c r="X70" s="1"/>
      <c r="Y70" s="1"/>
      <c r="Z70" s="1"/>
      <c r="AA70" s="1"/>
      <c r="AB70" s="1"/>
      <c r="AC70" s="1"/>
      <c r="AD70" s="6"/>
    </row>
    <row r="71" spans="1:30" ht="25.5" customHeight="1">
      <c r="A71" s="44"/>
      <c r="B71" s="231">
        <v>4</v>
      </c>
      <c r="C71" s="353">
        <v>1027285214</v>
      </c>
      <c r="D71" s="353" t="s">
        <v>227</v>
      </c>
      <c r="E71" s="353" t="s">
        <v>67</v>
      </c>
      <c r="G71" s="143">
        <f t="shared" si="20"/>
        <v>3</v>
      </c>
      <c r="H71" s="143">
        <f t="shared" si="21"/>
        <v>3</v>
      </c>
      <c r="I71" s="143">
        <f t="shared" si="22"/>
        <v>3</v>
      </c>
      <c r="J71" s="143">
        <f t="shared" si="23"/>
        <v>3</v>
      </c>
      <c r="K71" s="143">
        <f t="shared" si="24"/>
        <v>2</v>
      </c>
      <c r="L71" s="143">
        <f t="shared" si="25"/>
        <v>0</v>
      </c>
      <c r="M71" s="143">
        <f t="shared" si="26"/>
        <v>3</v>
      </c>
      <c r="N71" s="143">
        <f t="shared" si="27"/>
        <v>2.6666666666666665</v>
      </c>
      <c r="O71" s="43"/>
      <c r="P71" s="252" t="s">
        <v>25</v>
      </c>
      <c r="Q71" s="253">
        <f t="shared" ref="Q71:U71" si="30">COUNTIF(G$68:G$87,"3")</f>
        <v>5</v>
      </c>
      <c r="R71" s="28">
        <f t="shared" si="30"/>
        <v>3</v>
      </c>
      <c r="S71" s="28">
        <f t="shared" si="30"/>
        <v>5</v>
      </c>
      <c r="T71" s="28">
        <f t="shared" si="30"/>
        <v>4</v>
      </c>
      <c r="U71" s="53">
        <f t="shared" si="30"/>
        <v>0</v>
      </c>
      <c r="V71" s="79"/>
      <c r="W71" s="79"/>
      <c r="X71" s="1"/>
      <c r="Y71" s="1"/>
      <c r="Z71" s="1"/>
      <c r="AA71" s="1"/>
      <c r="AB71" s="1"/>
      <c r="AC71" s="1"/>
      <c r="AD71" s="6"/>
    </row>
    <row r="72" spans="1:30" ht="25.5" customHeight="1">
      <c r="A72" s="44"/>
      <c r="B72" s="231">
        <v>5</v>
      </c>
      <c r="C72" s="353">
        <v>1030606186</v>
      </c>
      <c r="D72" s="353" t="s">
        <v>237</v>
      </c>
      <c r="E72" s="353" t="s">
        <v>108</v>
      </c>
      <c r="G72" s="143">
        <v>3</v>
      </c>
      <c r="H72" s="143">
        <v>2</v>
      </c>
      <c r="I72" s="143">
        <v>3</v>
      </c>
      <c r="J72" s="143">
        <v>2</v>
      </c>
      <c r="K72" s="143">
        <v>2</v>
      </c>
      <c r="L72" s="143">
        <v>2.5</v>
      </c>
      <c r="M72" s="143">
        <v>2.2999999999999998</v>
      </c>
      <c r="N72" s="143">
        <v>2.4</v>
      </c>
      <c r="O72" s="43"/>
      <c r="P72" s="254" t="s">
        <v>26</v>
      </c>
      <c r="Q72" s="255">
        <f t="shared" ref="Q72:U72" si="31">SUM(Q68:Q71)</f>
        <v>8</v>
      </c>
      <c r="R72" s="47">
        <f t="shared" si="31"/>
        <v>8</v>
      </c>
      <c r="S72" s="47">
        <f t="shared" si="31"/>
        <v>8</v>
      </c>
      <c r="T72" s="47">
        <f t="shared" si="31"/>
        <v>8</v>
      </c>
      <c r="U72" s="48">
        <f t="shared" si="31"/>
        <v>8</v>
      </c>
      <c r="V72" s="79"/>
      <c r="W72" s="79"/>
      <c r="X72" s="1"/>
      <c r="Y72" s="1"/>
      <c r="Z72" s="1"/>
      <c r="AA72" s="1"/>
      <c r="AB72" s="1"/>
      <c r="AC72" s="1"/>
      <c r="AD72" s="6"/>
    </row>
    <row r="73" spans="1:30" ht="25.5" customHeight="1">
      <c r="A73" s="44"/>
      <c r="B73" s="231">
        <v>6</v>
      </c>
      <c r="C73" s="353">
        <v>1071629801</v>
      </c>
      <c r="D73" s="353" t="s">
        <v>207</v>
      </c>
      <c r="E73" s="353" t="s">
        <v>108</v>
      </c>
      <c r="G73" s="143">
        <f t="shared" si="20"/>
        <v>0</v>
      </c>
      <c r="H73" s="143">
        <f t="shared" si="21"/>
        <v>2</v>
      </c>
      <c r="I73" s="143">
        <f t="shared" si="22"/>
        <v>3</v>
      </c>
      <c r="J73" s="143">
        <f t="shared" si="23"/>
        <v>3</v>
      </c>
      <c r="K73" s="143">
        <f t="shared" si="24"/>
        <v>0</v>
      </c>
      <c r="L73" s="143">
        <f t="shared" si="25"/>
        <v>0</v>
      </c>
      <c r="M73" s="143">
        <f t="shared" si="26"/>
        <v>1</v>
      </c>
      <c r="N73" s="143">
        <f t="shared" si="27"/>
        <v>2</v>
      </c>
      <c r="O73" s="43"/>
      <c r="P73" s="148"/>
      <c r="Q73" s="79"/>
      <c r="R73" s="79"/>
      <c r="S73" s="79"/>
      <c r="T73" s="79"/>
      <c r="U73" s="256"/>
      <c r="V73" s="79"/>
      <c r="W73" s="79"/>
      <c r="X73" s="1"/>
      <c r="Y73" s="1"/>
      <c r="Z73" s="1"/>
      <c r="AA73" s="1"/>
      <c r="AB73" s="1"/>
      <c r="AC73" s="1"/>
      <c r="AD73" s="6"/>
    </row>
    <row r="74" spans="1:30" ht="25.5" customHeight="1">
      <c r="A74" s="44"/>
      <c r="B74" s="231">
        <v>7</v>
      </c>
      <c r="C74" s="353">
        <v>1118369426</v>
      </c>
      <c r="D74" s="353" t="s">
        <v>208</v>
      </c>
      <c r="E74" s="353" t="s">
        <v>108</v>
      </c>
      <c r="G74" s="143">
        <f t="shared" si="20"/>
        <v>3</v>
      </c>
      <c r="H74" s="143">
        <f t="shared" si="21"/>
        <v>1</v>
      </c>
      <c r="I74" s="143">
        <f t="shared" si="22"/>
        <v>3</v>
      </c>
      <c r="J74" s="143">
        <f t="shared" si="23"/>
        <v>0</v>
      </c>
      <c r="K74" s="143">
        <f t="shared" si="24"/>
        <v>2</v>
      </c>
      <c r="L74" s="143">
        <f t="shared" si="25"/>
        <v>0</v>
      </c>
      <c r="M74" s="143">
        <f t="shared" si="26"/>
        <v>2</v>
      </c>
      <c r="N74" s="143">
        <f t="shared" si="27"/>
        <v>1.6666666666666667</v>
      </c>
      <c r="O74" s="43"/>
      <c r="P74" s="397" t="s">
        <v>70</v>
      </c>
      <c r="Q74" s="383"/>
      <c r="R74" s="383"/>
      <c r="S74" s="383"/>
      <c r="T74" s="383"/>
      <c r="U74" s="384"/>
      <c r="V74" s="79"/>
      <c r="W74" s="79"/>
      <c r="X74" s="1"/>
      <c r="Y74" s="1"/>
      <c r="Z74" s="1"/>
      <c r="AA74" s="1"/>
      <c r="AB74" s="1"/>
      <c r="AC74" s="1"/>
      <c r="AD74" s="6"/>
    </row>
    <row r="75" spans="1:30" ht="25.5" customHeight="1">
      <c r="A75" s="44"/>
      <c r="B75" s="231">
        <v>8</v>
      </c>
      <c r="C75" s="353">
        <v>1141328886</v>
      </c>
      <c r="D75" s="353" t="s">
        <v>236</v>
      </c>
      <c r="E75" s="353" t="s">
        <v>108</v>
      </c>
      <c r="G75" s="143">
        <f t="shared" si="20"/>
        <v>3</v>
      </c>
      <c r="H75" s="143">
        <f t="shared" si="21"/>
        <v>3</v>
      </c>
      <c r="I75" s="143">
        <f t="shared" si="22"/>
        <v>2</v>
      </c>
      <c r="J75" s="143">
        <f t="shared" si="23"/>
        <v>3</v>
      </c>
      <c r="K75" s="143">
        <f t="shared" si="24"/>
        <v>2</v>
      </c>
      <c r="L75" s="143">
        <f t="shared" si="25"/>
        <v>0</v>
      </c>
      <c r="M75" s="143">
        <f t="shared" si="26"/>
        <v>3</v>
      </c>
      <c r="N75" s="143">
        <f t="shared" si="27"/>
        <v>2.3333333333333335</v>
      </c>
      <c r="O75" s="43"/>
      <c r="P75" s="426" t="s">
        <v>16</v>
      </c>
      <c r="Q75" s="427" t="s">
        <v>17</v>
      </c>
      <c r="R75" s="433" t="s">
        <v>18</v>
      </c>
      <c r="S75" s="429" t="s">
        <v>19</v>
      </c>
      <c r="T75" s="429" t="s">
        <v>20</v>
      </c>
      <c r="U75" s="431" t="s">
        <v>21</v>
      </c>
      <c r="V75" s="79"/>
      <c r="W75" s="79"/>
      <c r="X75" s="1"/>
      <c r="Y75" s="1"/>
      <c r="Z75" s="1"/>
      <c r="AA75" s="1"/>
      <c r="AB75" s="1"/>
      <c r="AC75" s="1"/>
      <c r="AD75" s="6"/>
    </row>
    <row r="76" spans="1:30" ht="25.5" customHeight="1">
      <c r="A76" s="44"/>
      <c r="B76" s="231">
        <v>9</v>
      </c>
      <c r="C76" s="236"/>
      <c r="D76" s="236"/>
      <c r="E76" s="237"/>
      <c r="F76" s="7"/>
      <c r="G76" s="143"/>
      <c r="H76" s="143"/>
      <c r="I76" s="143"/>
      <c r="J76" s="143"/>
      <c r="K76" s="143"/>
      <c r="L76" s="143"/>
      <c r="M76" s="143"/>
      <c r="N76" s="143"/>
      <c r="O76" s="43"/>
      <c r="P76" s="403"/>
      <c r="Q76" s="428"/>
      <c r="R76" s="434"/>
      <c r="S76" s="430"/>
      <c r="T76" s="430"/>
      <c r="U76" s="432"/>
      <c r="V76" s="79"/>
      <c r="W76" s="79"/>
      <c r="X76" s="1"/>
      <c r="Y76" s="1"/>
      <c r="Z76" s="1"/>
      <c r="AA76" s="1"/>
      <c r="AB76" s="1"/>
      <c r="AC76" s="1"/>
      <c r="AD76" s="6"/>
    </row>
    <row r="77" spans="1:30" ht="25.5" customHeight="1">
      <c r="A77" s="44"/>
      <c r="B77" s="231">
        <v>10</v>
      </c>
      <c r="C77" s="245"/>
      <c r="D77" s="245"/>
      <c r="E77" s="246"/>
      <c r="F77" s="247"/>
      <c r="G77" s="246" t="str">
        <f t="shared" ref="G77:G87" si="32">IFERROR(VLOOKUP($C77,$C$14:$K$61,4,"FALSE"),"")</f>
        <v/>
      </c>
      <c r="H77" s="246" t="str">
        <f t="shared" ref="H77:H87" si="33">IFERROR(VLOOKUP($C77,$C$14:$K$61,5,"FALSE"),"")</f>
        <v/>
      </c>
      <c r="I77" s="246" t="str">
        <f t="shared" ref="I77:I87" si="34">IFERROR(VLOOKUP($C77,$C$14:$K$61,6,"FALSE"),"")</f>
        <v/>
      </c>
      <c r="J77" s="246" t="str">
        <f t="shared" ref="J77:J87" si="35">IFERROR(VLOOKUP($C77,$C$14:$K$61,7,"FALSE"),"")</f>
        <v/>
      </c>
      <c r="K77" s="248" t="str">
        <f t="shared" ref="K77:K87" si="36">IFERROR(VLOOKUP($C77,$C$14:$K$61,8,"FALSE"),"")</f>
        <v/>
      </c>
      <c r="L77" s="249" t="str">
        <f t="shared" ref="L77:L87" si="37">IFERROR(VLOOKUP($C77,$C$14:$N$61,10,"FALSE"),"")</f>
        <v/>
      </c>
      <c r="M77" s="250" t="str">
        <f t="shared" ref="M77:M87" si="38">IFERROR(VLOOKUP($C77,$C$14:$N$61,11,"FALSE"),"")</f>
        <v/>
      </c>
      <c r="N77" s="251" t="str">
        <f t="shared" ref="N77:N87" si="39">IFERROR(VLOOKUP($C77,$C$14:$N$61,12,"FALSE"),"")</f>
        <v/>
      </c>
      <c r="O77" s="43"/>
      <c r="P77" s="154" t="s">
        <v>33</v>
      </c>
      <c r="Q77" s="155">
        <f t="shared" ref="Q77:U77" si="40">(Q68*100/Q72)/100</f>
        <v>0.25</v>
      </c>
      <c r="R77" s="156">
        <f t="shared" si="40"/>
        <v>0</v>
      </c>
      <c r="S77" s="156">
        <f t="shared" si="40"/>
        <v>0</v>
      </c>
      <c r="T77" s="156">
        <f t="shared" si="40"/>
        <v>0.125</v>
      </c>
      <c r="U77" s="157">
        <f t="shared" si="40"/>
        <v>0.375</v>
      </c>
      <c r="V77" s="1"/>
      <c r="W77" s="1"/>
      <c r="X77" s="1"/>
      <c r="Y77" s="1"/>
      <c r="Z77" s="1"/>
      <c r="AA77" s="1"/>
      <c r="AB77" s="1"/>
      <c r="AC77" s="1"/>
      <c r="AD77" s="6"/>
    </row>
    <row r="78" spans="1:30" ht="25.5" customHeight="1">
      <c r="A78" s="44"/>
      <c r="B78" s="231">
        <v>11</v>
      </c>
      <c r="C78" s="236"/>
      <c r="D78" s="236"/>
      <c r="E78" s="237"/>
      <c r="F78" s="257"/>
      <c r="G78" s="238" t="str">
        <f t="shared" si="32"/>
        <v/>
      </c>
      <c r="H78" s="238" t="str">
        <f t="shared" si="33"/>
        <v/>
      </c>
      <c r="I78" s="238" t="str">
        <f t="shared" si="34"/>
        <v/>
      </c>
      <c r="J78" s="238" t="str">
        <f t="shared" si="35"/>
        <v/>
      </c>
      <c r="K78" s="239" t="str">
        <f t="shared" si="36"/>
        <v/>
      </c>
      <c r="L78" s="240" t="str">
        <f t="shared" si="37"/>
        <v/>
      </c>
      <c r="M78" s="241" t="str">
        <f t="shared" si="38"/>
        <v/>
      </c>
      <c r="N78" s="242" t="str">
        <f t="shared" si="39"/>
        <v/>
      </c>
      <c r="O78" s="43"/>
      <c r="P78" s="130" t="s">
        <v>34</v>
      </c>
      <c r="Q78" s="158">
        <f t="shared" ref="Q78:U78" si="41">(Q69*100/Q72)/100</f>
        <v>0.125</v>
      </c>
      <c r="R78" s="159">
        <f t="shared" si="41"/>
        <v>0.25</v>
      </c>
      <c r="S78" s="159">
        <f t="shared" si="41"/>
        <v>0.25</v>
      </c>
      <c r="T78" s="159">
        <f t="shared" si="41"/>
        <v>0</v>
      </c>
      <c r="U78" s="160">
        <f t="shared" si="41"/>
        <v>0.125</v>
      </c>
      <c r="V78" s="1"/>
      <c r="W78" s="1"/>
      <c r="X78" s="1"/>
      <c r="Y78" s="1"/>
      <c r="Z78" s="1"/>
      <c r="AA78" s="1"/>
      <c r="AB78" s="1"/>
      <c r="AC78" s="1"/>
      <c r="AD78" s="6"/>
    </row>
    <row r="79" spans="1:30" ht="25.5" customHeight="1">
      <c r="A79" s="44"/>
      <c r="B79" s="231">
        <v>12</v>
      </c>
      <c r="C79" s="245"/>
      <c r="D79" s="245"/>
      <c r="E79" s="246"/>
      <c r="F79" s="247"/>
      <c r="G79" s="246" t="str">
        <f t="shared" si="32"/>
        <v/>
      </c>
      <c r="H79" s="246" t="str">
        <f t="shared" si="33"/>
        <v/>
      </c>
      <c r="I79" s="246" t="str">
        <f t="shared" si="34"/>
        <v/>
      </c>
      <c r="J79" s="246" t="str">
        <f t="shared" si="35"/>
        <v/>
      </c>
      <c r="K79" s="248" t="str">
        <f t="shared" si="36"/>
        <v/>
      </c>
      <c r="L79" s="249" t="str">
        <f t="shared" si="37"/>
        <v/>
      </c>
      <c r="M79" s="250" t="str">
        <f t="shared" si="38"/>
        <v/>
      </c>
      <c r="N79" s="251" t="str">
        <f t="shared" si="39"/>
        <v/>
      </c>
      <c r="O79" s="43"/>
      <c r="P79" s="161" t="s">
        <v>35</v>
      </c>
      <c r="Q79" s="162">
        <f t="shared" ref="Q79:U79" si="42">(Q70*100/Q72)/100</f>
        <v>0</v>
      </c>
      <c r="R79" s="163">
        <f t="shared" si="42"/>
        <v>0.375</v>
      </c>
      <c r="S79" s="163">
        <f t="shared" si="42"/>
        <v>0.125</v>
      </c>
      <c r="T79" s="163">
        <f t="shared" si="42"/>
        <v>0.375</v>
      </c>
      <c r="U79" s="164">
        <f t="shared" si="42"/>
        <v>0.5</v>
      </c>
      <c r="V79" s="1"/>
      <c r="W79" s="1"/>
      <c r="X79" s="1"/>
      <c r="Y79" s="1"/>
      <c r="Z79" s="1"/>
      <c r="AA79" s="1"/>
      <c r="AB79" s="1"/>
      <c r="AC79" s="1"/>
      <c r="AD79" s="6"/>
    </row>
    <row r="80" spans="1:30" ht="25.5" customHeight="1">
      <c r="A80" s="44"/>
      <c r="B80" s="231">
        <v>13</v>
      </c>
      <c r="C80" s="236"/>
      <c r="D80" s="236"/>
      <c r="E80" s="237"/>
      <c r="F80" s="257"/>
      <c r="G80" s="238" t="str">
        <f t="shared" si="32"/>
        <v/>
      </c>
      <c r="H80" s="238" t="str">
        <f t="shared" si="33"/>
        <v/>
      </c>
      <c r="I80" s="238" t="str">
        <f t="shared" si="34"/>
        <v/>
      </c>
      <c r="J80" s="238" t="str">
        <f t="shared" si="35"/>
        <v/>
      </c>
      <c r="K80" s="239" t="str">
        <f t="shared" si="36"/>
        <v/>
      </c>
      <c r="L80" s="240" t="str">
        <f t="shared" si="37"/>
        <v/>
      </c>
      <c r="M80" s="241" t="str">
        <f t="shared" si="38"/>
        <v/>
      </c>
      <c r="N80" s="242" t="str">
        <f t="shared" si="39"/>
        <v/>
      </c>
      <c r="O80" s="43"/>
      <c r="P80" s="140" t="s">
        <v>36</v>
      </c>
      <c r="Q80" s="167">
        <f t="shared" ref="Q80:U80" si="43">(Q71*100/Q72)/100</f>
        <v>0.625</v>
      </c>
      <c r="R80" s="168">
        <f t="shared" si="43"/>
        <v>0.375</v>
      </c>
      <c r="S80" s="168">
        <f t="shared" si="43"/>
        <v>0.625</v>
      </c>
      <c r="T80" s="168">
        <f t="shared" si="43"/>
        <v>0.5</v>
      </c>
      <c r="U80" s="169">
        <f t="shared" si="43"/>
        <v>0</v>
      </c>
      <c r="V80" s="1"/>
      <c r="W80" s="1"/>
      <c r="X80" s="1"/>
      <c r="Y80" s="1"/>
      <c r="Z80" s="1"/>
      <c r="AA80" s="1"/>
      <c r="AB80" s="1"/>
      <c r="AC80" s="1"/>
      <c r="AD80" s="6"/>
    </row>
    <row r="81" spans="1:30" ht="25.5" customHeight="1">
      <c r="A81" s="44"/>
      <c r="B81" s="231">
        <v>14</v>
      </c>
      <c r="C81" s="245"/>
      <c r="D81" s="245"/>
      <c r="E81" s="246"/>
      <c r="F81" s="247"/>
      <c r="G81" s="246" t="str">
        <f t="shared" si="32"/>
        <v/>
      </c>
      <c r="H81" s="246" t="str">
        <f t="shared" si="33"/>
        <v/>
      </c>
      <c r="I81" s="246" t="str">
        <f t="shared" si="34"/>
        <v/>
      </c>
      <c r="J81" s="246" t="str">
        <f t="shared" si="35"/>
        <v/>
      </c>
      <c r="K81" s="248" t="str">
        <f t="shared" si="36"/>
        <v/>
      </c>
      <c r="L81" s="249" t="str">
        <f t="shared" si="37"/>
        <v/>
      </c>
      <c r="M81" s="250" t="str">
        <f t="shared" si="38"/>
        <v/>
      </c>
      <c r="N81" s="251" t="str">
        <f t="shared" si="39"/>
        <v/>
      </c>
      <c r="O81" s="43"/>
      <c r="P81" s="145" t="s">
        <v>26</v>
      </c>
      <c r="Q81" s="170">
        <f t="shared" ref="Q81:U81" si="44">SUM(Q77:Q80)</f>
        <v>1</v>
      </c>
      <c r="R81" s="171">
        <f t="shared" si="44"/>
        <v>1</v>
      </c>
      <c r="S81" s="171">
        <f t="shared" si="44"/>
        <v>1</v>
      </c>
      <c r="T81" s="171">
        <f t="shared" si="44"/>
        <v>1</v>
      </c>
      <c r="U81" s="172">
        <f t="shared" si="44"/>
        <v>1</v>
      </c>
      <c r="V81" s="1"/>
      <c r="W81" s="1"/>
      <c r="X81" s="1"/>
      <c r="Y81" s="1"/>
      <c r="Z81" s="1"/>
      <c r="AA81" s="1"/>
      <c r="AB81" s="1"/>
      <c r="AC81" s="1"/>
      <c r="AD81" s="6"/>
    </row>
    <row r="82" spans="1:30" ht="25.5" customHeight="1">
      <c r="A82" s="44"/>
      <c r="B82" s="231">
        <v>15</v>
      </c>
      <c r="C82" s="258"/>
      <c r="D82" s="258"/>
      <c r="E82" s="238"/>
      <c r="F82" s="7"/>
      <c r="G82" s="238" t="str">
        <f t="shared" si="32"/>
        <v/>
      </c>
      <c r="H82" s="238" t="str">
        <f t="shared" si="33"/>
        <v/>
      </c>
      <c r="I82" s="238" t="str">
        <f t="shared" si="34"/>
        <v/>
      </c>
      <c r="J82" s="238" t="str">
        <f t="shared" si="35"/>
        <v/>
      </c>
      <c r="K82" s="239" t="str">
        <f t="shared" si="36"/>
        <v/>
      </c>
      <c r="L82" s="240" t="str">
        <f t="shared" si="37"/>
        <v/>
      </c>
      <c r="M82" s="241" t="str">
        <f t="shared" si="38"/>
        <v/>
      </c>
      <c r="N82" s="242" t="str">
        <f t="shared" si="39"/>
        <v/>
      </c>
      <c r="O82" s="4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6"/>
    </row>
    <row r="83" spans="1:30" ht="25.5" customHeight="1">
      <c r="A83" s="44"/>
      <c r="B83" s="231">
        <v>16</v>
      </c>
      <c r="C83" s="245"/>
      <c r="D83" s="245"/>
      <c r="E83" s="246"/>
      <c r="F83" s="247"/>
      <c r="G83" s="246" t="str">
        <f t="shared" si="32"/>
        <v/>
      </c>
      <c r="H83" s="246" t="str">
        <f t="shared" si="33"/>
        <v/>
      </c>
      <c r="I83" s="246" t="str">
        <f t="shared" si="34"/>
        <v/>
      </c>
      <c r="J83" s="246" t="str">
        <f t="shared" si="35"/>
        <v/>
      </c>
      <c r="K83" s="248" t="str">
        <f t="shared" si="36"/>
        <v/>
      </c>
      <c r="L83" s="249" t="str">
        <f t="shared" si="37"/>
        <v/>
      </c>
      <c r="M83" s="250" t="str">
        <f t="shared" si="38"/>
        <v/>
      </c>
      <c r="N83" s="251" t="str">
        <f t="shared" si="39"/>
        <v/>
      </c>
      <c r="O83" s="43"/>
      <c r="P83" s="396" t="s">
        <v>81</v>
      </c>
      <c r="Q83" s="383"/>
      <c r="R83" s="38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6"/>
    </row>
    <row r="84" spans="1:30" ht="25.5" customHeight="1">
      <c r="A84" s="44"/>
      <c r="B84" s="231">
        <v>17</v>
      </c>
      <c r="C84" s="258"/>
      <c r="D84" s="258"/>
      <c r="E84" s="238"/>
      <c r="F84" s="7"/>
      <c r="G84" s="238" t="str">
        <f t="shared" si="32"/>
        <v/>
      </c>
      <c r="H84" s="238" t="str">
        <f t="shared" si="33"/>
        <v/>
      </c>
      <c r="I84" s="238" t="str">
        <f t="shared" si="34"/>
        <v/>
      </c>
      <c r="J84" s="238" t="str">
        <f t="shared" si="35"/>
        <v/>
      </c>
      <c r="K84" s="239" t="str">
        <f t="shared" si="36"/>
        <v/>
      </c>
      <c r="L84" s="240" t="str">
        <f t="shared" si="37"/>
        <v/>
      </c>
      <c r="M84" s="241" t="str">
        <f t="shared" si="38"/>
        <v/>
      </c>
      <c r="N84" s="242" t="str">
        <f t="shared" si="39"/>
        <v/>
      </c>
      <c r="O84" s="43"/>
      <c r="P84" s="397" t="s">
        <v>100</v>
      </c>
      <c r="Q84" s="383"/>
      <c r="R84" s="38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6"/>
    </row>
    <row r="85" spans="1:30" ht="25.5" customHeight="1">
      <c r="A85" s="44"/>
      <c r="B85" s="231">
        <v>18</v>
      </c>
      <c r="C85" s="245"/>
      <c r="D85" s="245"/>
      <c r="E85" s="246"/>
      <c r="F85" s="247"/>
      <c r="G85" s="246" t="str">
        <f t="shared" si="32"/>
        <v/>
      </c>
      <c r="H85" s="246" t="str">
        <f t="shared" si="33"/>
        <v/>
      </c>
      <c r="I85" s="246" t="str">
        <f t="shared" si="34"/>
        <v/>
      </c>
      <c r="J85" s="246" t="str">
        <f t="shared" si="35"/>
        <v/>
      </c>
      <c r="K85" s="248" t="str">
        <f t="shared" si="36"/>
        <v/>
      </c>
      <c r="L85" s="249" t="str">
        <f t="shared" si="37"/>
        <v/>
      </c>
      <c r="M85" s="250" t="str">
        <f t="shared" si="38"/>
        <v/>
      </c>
      <c r="N85" s="251" t="str">
        <f t="shared" si="39"/>
        <v/>
      </c>
      <c r="O85" s="43"/>
      <c r="P85" s="105" t="s">
        <v>16</v>
      </c>
      <c r="Q85" s="174" t="s">
        <v>14</v>
      </c>
      <c r="R85" s="175" t="s">
        <v>15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6"/>
    </row>
    <row r="86" spans="1:30" ht="25.5" customHeight="1">
      <c r="A86" s="44"/>
      <c r="B86" s="259">
        <v>19</v>
      </c>
      <c r="C86" s="260"/>
      <c r="D86" s="260"/>
      <c r="E86" s="261"/>
      <c r="F86" s="262"/>
      <c r="G86" s="261" t="str">
        <f t="shared" si="32"/>
        <v/>
      </c>
      <c r="H86" s="261" t="str">
        <f t="shared" si="33"/>
        <v/>
      </c>
      <c r="I86" s="261" t="str">
        <f t="shared" si="34"/>
        <v/>
      </c>
      <c r="J86" s="261" t="str">
        <f t="shared" si="35"/>
        <v/>
      </c>
      <c r="K86" s="263" t="str">
        <f t="shared" si="36"/>
        <v/>
      </c>
      <c r="L86" s="264" t="str">
        <f t="shared" si="37"/>
        <v/>
      </c>
      <c r="M86" s="265" t="str">
        <f t="shared" si="38"/>
        <v/>
      </c>
      <c r="N86" s="266" t="str">
        <f t="shared" si="39"/>
        <v/>
      </c>
      <c r="O86" s="43"/>
      <c r="P86" s="267" t="s">
        <v>22</v>
      </c>
      <c r="Q86" s="268">
        <f>COUNTIFS($L$68:$L$87,"&gt;=0",$L$68:$L$87,"&lt;0,99")</f>
        <v>7</v>
      </c>
      <c r="R86" s="269">
        <f>COUNTIFS($M$68:$M$87,"&gt;=0",$M$68:$M$87,"&lt;0,99")</f>
        <v>0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6"/>
    </row>
    <row r="87" spans="1:30" ht="25.5" customHeight="1">
      <c r="A87" s="44"/>
      <c r="B87" s="270">
        <v>20</v>
      </c>
      <c r="C87" s="271"/>
      <c r="D87" s="271"/>
      <c r="E87" s="272"/>
      <c r="F87" s="273"/>
      <c r="G87" s="272" t="str">
        <f t="shared" si="32"/>
        <v/>
      </c>
      <c r="H87" s="272" t="str">
        <f t="shared" si="33"/>
        <v/>
      </c>
      <c r="I87" s="272" t="str">
        <f t="shared" si="34"/>
        <v/>
      </c>
      <c r="J87" s="272" t="str">
        <f t="shared" si="35"/>
        <v/>
      </c>
      <c r="K87" s="274" t="str">
        <f t="shared" si="36"/>
        <v/>
      </c>
      <c r="L87" s="275" t="str">
        <f t="shared" si="37"/>
        <v/>
      </c>
      <c r="M87" s="276" t="str">
        <f t="shared" si="38"/>
        <v/>
      </c>
      <c r="N87" s="277" t="str">
        <f t="shared" si="39"/>
        <v/>
      </c>
      <c r="O87" s="43"/>
      <c r="P87" s="130" t="s">
        <v>23</v>
      </c>
      <c r="Q87" s="176">
        <f>COUNTIFS($L$68:$L$87,"&gt;=1",$L$68:$L$87,"&lt;1,99")</f>
        <v>0</v>
      </c>
      <c r="R87" s="177">
        <f>COUNTIFS($M$68:$M$87,"&gt;=1",$M$68:$M$87,"&lt;1,99")</f>
        <v>3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6"/>
    </row>
    <row r="88" spans="1:30" ht="25.5" customHeight="1">
      <c r="A88" s="44"/>
      <c r="B88" s="68"/>
      <c r="L88" s="370"/>
      <c r="M88" s="370"/>
      <c r="N88" s="370"/>
      <c r="O88" s="43"/>
      <c r="P88" s="137" t="s">
        <v>24</v>
      </c>
      <c r="Q88" s="179">
        <f>COUNTIFS($L$68:$L$87,"&gt;=2",$L$68:$L$87,"&lt;2,99")</f>
        <v>1</v>
      </c>
      <c r="R88" s="180">
        <f>COUNTIFS($M$68:$M$87,"&gt;=2",$M$68:$M$87,"&lt;2,99")</f>
        <v>2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6"/>
    </row>
    <row r="89" spans="1:30">
      <c r="A89" s="44"/>
      <c r="B89" s="393" t="s">
        <v>101</v>
      </c>
      <c r="C89" s="383"/>
      <c r="D89" s="383"/>
      <c r="E89" s="383"/>
      <c r="F89" s="383"/>
      <c r="G89" s="383"/>
      <c r="H89" s="383"/>
      <c r="I89" s="383"/>
      <c r="J89" s="383"/>
      <c r="K89" s="384"/>
      <c r="L89" s="367"/>
      <c r="M89" s="367"/>
      <c r="N89" s="367"/>
      <c r="O89" s="43"/>
      <c r="P89" s="140" t="s">
        <v>25</v>
      </c>
      <c r="Q89" s="181">
        <f>COUNTIF($L$68:$L$87,"3")</f>
        <v>0</v>
      </c>
      <c r="R89" s="182">
        <f>COUNTIF($M$68:$M$87,"3")</f>
        <v>3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6"/>
    </row>
    <row r="90" spans="1:30" ht="27.75" customHeight="1">
      <c r="A90" s="44"/>
      <c r="B90" s="68"/>
      <c r="L90" s="367"/>
      <c r="M90" s="367"/>
      <c r="N90" s="367"/>
      <c r="O90" s="43"/>
      <c r="P90" s="145" t="s">
        <v>26</v>
      </c>
      <c r="Q90" s="183">
        <f t="shared" ref="Q90:R90" si="45">SUM(Q86:Q89)</f>
        <v>8</v>
      </c>
      <c r="R90" s="184">
        <f t="shared" si="45"/>
        <v>8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6"/>
    </row>
    <row r="91" spans="1:30" ht="52.5" customHeight="1">
      <c r="A91" s="44"/>
      <c r="B91" s="279" t="s">
        <v>57</v>
      </c>
      <c r="C91" s="280" t="s">
        <v>58</v>
      </c>
      <c r="D91" s="280" t="s">
        <v>59</v>
      </c>
      <c r="E91" s="280" t="s">
        <v>60</v>
      </c>
      <c r="F91" s="281" t="s">
        <v>17</v>
      </c>
      <c r="G91" s="281" t="s">
        <v>18</v>
      </c>
      <c r="H91" s="282" t="s">
        <v>19</v>
      </c>
      <c r="I91" s="282" t="s">
        <v>20</v>
      </c>
      <c r="J91" s="282" t="s">
        <v>21</v>
      </c>
      <c r="K91" s="283" t="s">
        <v>102</v>
      </c>
      <c r="L91" s="367"/>
      <c r="M91" s="368"/>
      <c r="N91" s="367"/>
      <c r="O91" s="43"/>
      <c r="P91" s="148"/>
      <c r="Q91" s="117"/>
      <c r="R91" s="14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6"/>
    </row>
    <row r="92" spans="1:30" ht="25.5" customHeight="1">
      <c r="A92" s="44"/>
      <c r="B92" s="285">
        <v>1</v>
      </c>
      <c r="C92" s="286">
        <v>1028890439</v>
      </c>
      <c r="D92" s="287" t="s">
        <v>233</v>
      </c>
      <c r="E92" s="288"/>
      <c r="F92" s="226">
        <v>0</v>
      </c>
      <c r="G92" s="289">
        <v>2</v>
      </c>
      <c r="H92" s="289">
        <v>2</v>
      </c>
      <c r="I92" s="289">
        <v>0</v>
      </c>
      <c r="J92" s="290">
        <v>0</v>
      </c>
      <c r="K92" s="291">
        <v>0.83333333333333326</v>
      </c>
      <c r="L92" s="367"/>
      <c r="M92" s="369"/>
      <c r="N92" s="367"/>
      <c r="O92" s="43"/>
      <c r="P92" s="397" t="s">
        <v>70</v>
      </c>
      <c r="Q92" s="383"/>
      <c r="R92" s="38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6"/>
    </row>
    <row r="93" spans="1:30" ht="25.5" customHeight="1">
      <c r="A93" s="44"/>
      <c r="B93" s="294">
        <v>2</v>
      </c>
      <c r="C93" s="296"/>
      <c r="D93" s="296"/>
      <c r="E93" s="297"/>
      <c r="F93" s="298"/>
      <c r="G93" s="298"/>
      <c r="H93" s="298"/>
      <c r="I93" s="298"/>
      <c r="J93" s="299"/>
      <c r="K93" s="300"/>
      <c r="L93" s="367"/>
      <c r="M93" s="367"/>
      <c r="N93" s="367"/>
      <c r="O93" s="43"/>
      <c r="P93" s="105" t="s">
        <v>16</v>
      </c>
      <c r="Q93" s="174" t="s">
        <v>14</v>
      </c>
      <c r="R93" s="175" t="s">
        <v>15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6"/>
    </row>
    <row r="94" spans="1:30" ht="25.5" customHeight="1">
      <c r="A94" s="44"/>
      <c r="B94" s="301">
        <v>3</v>
      </c>
      <c r="C94" s="236"/>
      <c r="D94" s="236"/>
      <c r="E94" s="236"/>
      <c r="F94" s="302"/>
      <c r="G94" s="303"/>
      <c r="H94" s="303"/>
      <c r="I94" s="303"/>
      <c r="J94" s="304"/>
      <c r="K94" s="305"/>
      <c r="L94" s="367"/>
      <c r="M94" s="367"/>
      <c r="N94" s="367"/>
      <c r="O94" s="43"/>
      <c r="P94" s="154" t="s">
        <v>33</v>
      </c>
      <c r="Q94" s="155">
        <f>(Q86*100/$Q$90)/100</f>
        <v>0.875</v>
      </c>
      <c r="R94" s="157">
        <f>(R86*100/$R$90)/100</f>
        <v>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6"/>
    </row>
    <row r="95" spans="1:30" ht="25.5" customHeight="1">
      <c r="A95" s="44"/>
      <c r="B95" s="306">
        <v>4</v>
      </c>
      <c r="C95" s="245"/>
      <c r="D95" s="245"/>
      <c r="E95" s="245"/>
      <c r="F95" s="298"/>
      <c r="G95" s="298"/>
      <c r="H95" s="298"/>
      <c r="I95" s="298"/>
      <c r="J95" s="299"/>
      <c r="K95" s="300"/>
      <c r="L95" s="367"/>
      <c r="M95" s="367"/>
      <c r="N95" s="367"/>
      <c r="O95" s="43"/>
      <c r="P95" s="130" t="s">
        <v>34</v>
      </c>
      <c r="Q95" s="158">
        <f t="shared" ref="Q95:R95" si="46">(Q87*100/Q$90)/100</f>
        <v>0</v>
      </c>
      <c r="R95" s="160">
        <f t="shared" si="46"/>
        <v>0.375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6"/>
    </row>
    <row r="96" spans="1:30" ht="25.5" customHeight="1">
      <c r="A96" s="44"/>
      <c r="B96" s="301">
        <v>5</v>
      </c>
      <c r="C96" s="236"/>
      <c r="D96" s="236"/>
      <c r="E96" s="236"/>
      <c r="F96" s="302"/>
      <c r="G96" s="302"/>
      <c r="H96" s="302"/>
      <c r="I96" s="302"/>
      <c r="J96" s="307"/>
      <c r="K96" s="308"/>
      <c r="L96" s="367"/>
      <c r="M96" s="367"/>
      <c r="N96" s="367"/>
      <c r="O96" s="43"/>
      <c r="P96" s="185" t="s">
        <v>35</v>
      </c>
      <c r="Q96" s="162">
        <f t="shared" ref="Q96:R96" si="47">(Q88*100/Q$90)/100</f>
        <v>0.125</v>
      </c>
      <c r="R96" s="164">
        <f t="shared" si="47"/>
        <v>0.25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6"/>
    </row>
    <row r="97" spans="1:30" ht="25.5" customHeight="1">
      <c r="A97" s="44"/>
      <c r="B97" s="306">
        <v>6</v>
      </c>
      <c r="C97" s="245"/>
      <c r="D97" s="247"/>
      <c r="E97" s="247"/>
      <c r="F97" s="298"/>
      <c r="G97" s="298"/>
      <c r="H97" s="298"/>
      <c r="I97" s="298"/>
      <c r="J97" s="299"/>
      <c r="K97" s="300"/>
      <c r="L97" s="367"/>
      <c r="M97" s="367"/>
      <c r="N97" s="367"/>
      <c r="O97" s="43"/>
      <c r="P97" s="140" t="s">
        <v>36</v>
      </c>
      <c r="Q97" s="167">
        <f t="shared" ref="Q97:R97" si="48">(Q89*100/Q$90)/100</f>
        <v>0</v>
      </c>
      <c r="R97" s="169">
        <f t="shared" si="48"/>
        <v>0.375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6"/>
    </row>
    <row r="98" spans="1:30" ht="25.5" customHeight="1">
      <c r="A98" s="44"/>
      <c r="B98" s="301">
        <v>7</v>
      </c>
      <c r="C98" s="236"/>
      <c r="D98" s="236"/>
      <c r="E98" s="236"/>
      <c r="F98" s="302"/>
      <c r="G98" s="302"/>
      <c r="H98" s="302"/>
      <c r="I98" s="302"/>
      <c r="J98" s="307"/>
      <c r="K98" s="308"/>
      <c r="L98" s="367"/>
      <c r="M98" s="367"/>
      <c r="N98" s="367"/>
      <c r="O98" s="43"/>
      <c r="P98" s="145" t="s">
        <v>26</v>
      </c>
      <c r="Q98" s="170">
        <f t="shared" ref="Q98:R98" si="49">SUM(Q94:Q97)</f>
        <v>1</v>
      </c>
      <c r="R98" s="172">
        <f t="shared" si="49"/>
        <v>1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6"/>
    </row>
    <row r="99" spans="1:30" ht="25.5" customHeight="1">
      <c r="A99" s="44"/>
      <c r="B99" s="306">
        <v>8</v>
      </c>
      <c r="C99" s="245"/>
      <c r="D99" s="245"/>
      <c r="E99" s="245"/>
      <c r="F99" s="298"/>
      <c r="G99" s="298"/>
      <c r="H99" s="298"/>
      <c r="I99" s="298"/>
      <c r="J99" s="299"/>
      <c r="K99" s="300"/>
      <c r="L99" s="367"/>
      <c r="M99" s="367"/>
      <c r="N99" s="367"/>
      <c r="O99" s="4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6"/>
    </row>
    <row r="100" spans="1:30" ht="25.5" customHeight="1">
      <c r="A100" s="44"/>
      <c r="B100" s="301">
        <v>9</v>
      </c>
      <c r="C100" s="236"/>
      <c r="D100" s="236"/>
      <c r="E100" s="236"/>
      <c r="F100" s="302"/>
      <c r="G100" s="302"/>
      <c r="H100" s="302"/>
      <c r="I100" s="302"/>
      <c r="J100" s="307"/>
      <c r="K100" s="308"/>
      <c r="L100" s="367"/>
      <c r="M100" s="367"/>
      <c r="N100" s="367"/>
      <c r="O100" s="43"/>
      <c r="P100" s="396" t="s">
        <v>93</v>
      </c>
      <c r="Q100" s="383"/>
      <c r="R100" s="38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6"/>
    </row>
    <row r="101" spans="1:30" ht="25.5" customHeight="1">
      <c r="A101" s="44"/>
      <c r="B101" s="294">
        <v>10</v>
      </c>
      <c r="C101" s="247"/>
      <c r="D101" s="247"/>
      <c r="E101" s="247"/>
      <c r="F101" s="298"/>
      <c r="G101" s="298"/>
      <c r="H101" s="298"/>
      <c r="I101" s="298"/>
      <c r="J101" s="299"/>
      <c r="K101" s="300"/>
      <c r="L101" s="367"/>
      <c r="M101" s="367"/>
      <c r="N101" s="367"/>
      <c r="O101" s="43"/>
      <c r="P101" s="402" t="s">
        <v>16</v>
      </c>
      <c r="Q101" s="404" t="s">
        <v>94</v>
      </c>
      <c r="R101" s="40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6"/>
    </row>
    <row r="102" spans="1:30" ht="25.5" customHeight="1">
      <c r="A102" s="44"/>
      <c r="B102" s="309">
        <v>11</v>
      </c>
      <c r="C102" s="236"/>
      <c r="D102" s="236"/>
      <c r="E102" s="236"/>
      <c r="F102" s="302"/>
      <c r="G102" s="302"/>
      <c r="H102" s="302"/>
      <c r="I102" s="302"/>
      <c r="J102" s="307"/>
      <c r="K102" s="308"/>
      <c r="L102" s="367"/>
      <c r="M102" s="367"/>
      <c r="N102" s="367"/>
      <c r="O102" s="43"/>
      <c r="P102" s="403"/>
      <c r="Q102" s="406"/>
      <c r="R102" s="407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6"/>
    </row>
    <row r="103" spans="1:30" ht="25.5" customHeight="1">
      <c r="A103" s="44"/>
      <c r="B103" s="306">
        <v>12</v>
      </c>
      <c r="C103" s="245"/>
      <c r="D103" s="245"/>
      <c r="E103" s="245"/>
      <c r="F103" s="298"/>
      <c r="G103" s="298"/>
      <c r="H103" s="298"/>
      <c r="I103" s="298"/>
      <c r="J103" s="299"/>
      <c r="K103" s="300"/>
      <c r="L103" s="367"/>
      <c r="M103" s="367"/>
      <c r="N103" s="367"/>
      <c r="O103" s="43"/>
      <c r="P103" s="310" t="s">
        <v>22</v>
      </c>
      <c r="Q103" s="408">
        <f>COUNTIFS($N$68:$N$87,"&gt;=0",$N$68:$N$87,"&lt;0,99")</f>
        <v>0</v>
      </c>
      <c r="R103" s="378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6"/>
    </row>
    <row r="104" spans="1:30" ht="25.5" customHeight="1">
      <c r="A104" s="44"/>
      <c r="B104" s="301">
        <v>13</v>
      </c>
      <c r="C104" s="236"/>
      <c r="D104" s="236"/>
      <c r="E104" s="236"/>
      <c r="F104" s="302"/>
      <c r="G104" s="302"/>
      <c r="H104" s="302"/>
      <c r="I104" s="302"/>
      <c r="J104" s="307"/>
      <c r="K104" s="308"/>
      <c r="L104" s="278" t="str">
        <f t="shared" ref="L104:L109" si="50">IFERROR(VLOOKUP($C106,$C$14:$N$61,10,"FALSE"),"")</f>
        <v/>
      </c>
      <c r="M104" s="278" t="str">
        <f t="shared" ref="M104:M109" si="51">IFERROR(VLOOKUP($C106,$C$14:$N$61,11,"FALSE"),"")</f>
        <v/>
      </c>
      <c r="N104" s="278" t="str">
        <f t="shared" ref="N104:N109" si="52">IFERROR(VLOOKUP($C106,$C$14:$N$61,12,"FALSE"),"")</f>
        <v/>
      </c>
      <c r="O104" s="43"/>
      <c r="P104" s="198" t="s">
        <v>23</v>
      </c>
      <c r="Q104" s="409">
        <f>COUNTIFS($N$68:$N$87,"&gt;=1",$N$68:$N$87,"&lt;1,99")</f>
        <v>4</v>
      </c>
      <c r="R104" s="38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"/>
    </row>
    <row r="105" spans="1:30" ht="25.5" customHeight="1">
      <c r="A105" s="44"/>
      <c r="B105" s="306">
        <v>14</v>
      </c>
      <c r="C105" s="247"/>
      <c r="D105" s="247"/>
      <c r="E105" s="247"/>
      <c r="F105" s="298"/>
      <c r="G105" s="298"/>
      <c r="H105" s="298"/>
      <c r="I105" s="298"/>
      <c r="J105" s="299"/>
      <c r="K105" s="300"/>
      <c r="L105" s="278" t="str">
        <f t="shared" si="50"/>
        <v/>
      </c>
      <c r="M105" s="278" t="str">
        <f t="shared" si="51"/>
        <v/>
      </c>
      <c r="N105" s="278" t="str">
        <f t="shared" si="52"/>
        <v/>
      </c>
      <c r="O105" s="43"/>
      <c r="P105" s="201" t="s">
        <v>24</v>
      </c>
      <c r="Q105" s="410">
        <f>COUNTIFS($N$68:$N$87,"&gt;=2",$N$68:$N$87,"&lt;2,99")</f>
        <v>4</v>
      </c>
      <c r="R105" s="38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"/>
    </row>
    <row r="106" spans="1:30" ht="25.5" customHeight="1">
      <c r="A106" s="44"/>
      <c r="B106" s="301">
        <v>15</v>
      </c>
      <c r="C106" s="236"/>
      <c r="D106" s="236"/>
      <c r="E106" s="236"/>
      <c r="F106" s="302"/>
      <c r="G106" s="302"/>
      <c r="H106" s="302"/>
      <c r="I106" s="302"/>
      <c r="J106" s="307"/>
      <c r="K106" s="308"/>
      <c r="L106" s="278" t="str">
        <f t="shared" si="50"/>
        <v/>
      </c>
      <c r="M106" s="278" t="str">
        <f t="shared" si="51"/>
        <v/>
      </c>
      <c r="N106" s="278" t="str">
        <f t="shared" si="52"/>
        <v/>
      </c>
      <c r="O106" s="43"/>
      <c r="P106" s="202" t="s">
        <v>25</v>
      </c>
      <c r="Q106" s="411">
        <f>COUNTIF($N$68:$N$87,"3")</f>
        <v>0</v>
      </c>
      <c r="R106" s="38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"/>
    </row>
    <row r="107" spans="1:30" ht="25.5" customHeight="1">
      <c r="A107" s="44"/>
      <c r="B107" s="306">
        <v>16</v>
      </c>
      <c r="C107" s="245"/>
      <c r="D107" s="245"/>
      <c r="E107" s="245"/>
      <c r="F107" s="298"/>
      <c r="G107" s="298"/>
      <c r="H107" s="298"/>
      <c r="I107" s="298"/>
      <c r="J107" s="299"/>
      <c r="K107" s="300"/>
      <c r="L107" s="278" t="str">
        <f t="shared" si="50"/>
        <v/>
      </c>
      <c r="M107" s="278" t="str">
        <f t="shared" si="51"/>
        <v/>
      </c>
      <c r="N107" s="278" t="str">
        <f t="shared" si="52"/>
        <v/>
      </c>
      <c r="O107" s="43"/>
      <c r="P107" s="311" t="s">
        <v>26</v>
      </c>
      <c r="Q107" s="412">
        <f>SUM(Q103:R106)</f>
        <v>8</v>
      </c>
      <c r="R107" s="40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"/>
    </row>
    <row r="108" spans="1:30" ht="25.5" customHeight="1">
      <c r="A108" s="44"/>
      <c r="B108" s="301">
        <v>17</v>
      </c>
      <c r="C108" s="236"/>
      <c r="D108" s="236"/>
      <c r="E108" s="236"/>
      <c r="F108" s="302"/>
      <c r="G108" s="302"/>
      <c r="H108" s="302"/>
      <c r="I108" s="302"/>
      <c r="J108" s="307"/>
      <c r="K108" s="308"/>
      <c r="L108" s="278" t="str">
        <f t="shared" si="50"/>
        <v/>
      </c>
      <c r="M108" s="278" t="str">
        <f t="shared" si="51"/>
        <v/>
      </c>
      <c r="N108" s="278" t="str">
        <f t="shared" si="52"/>
        <v/>
      </c>
      <c r="O108" s="43"/>
      <c r="P108" s="413" t="s">
        <v>95</v>
      </c>
      <c r="Q108" s="395"/>
      <c r="R108" s="39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"/>
    </row>
    <row r="109" spans="1:30" ht="25.5" customHeight="1">
      <c r="A109" s="44"/>
      <c r="B109" s="294">
        <v>18</v>
      </c>
      <c r="C109" s="247"/>
      <c r="D109" s="247"/>
      <c r="E109" s="247"/>
      <c r="F109" s="298"/>
      <c r="G109" s="298"/>
      <c r="H109" s="298"/>
      <c r="I109" s="298"/>
      <c r="J109" s="299"/>
      <c r="K109" s="300"/>
      <c r="L109" s="278" t="str">
        <f t="shared" si="50"/>
        <v/>
      </c>
      <c r="M109" s="278" t="str">
        <f t="shared" si="51"/>
        <v/>
      </c>
      <c r="N109" s="278" t="str">
        <f t="shared" si="52"/>
        <v/>
      </c>
      <c r="O109" s="43"/>
      <c r="P109" s="402" t="s">
        <v>16</v>
      </c>
      <c r="Q109" s="404" t="s">
        <v>96</v>
      </c>
      <c r="R109" s="40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"/>
    </row>
    <row r="110" spans="1:30" ht="25.5" customHeight="1">
      <c r="A110" s="44"/>
      <c r="B110" s="309">
        <v>19</v>
      </c>
      <c r="C110" s="236"/>
      <c r="D110" s="236"/>
      <c r="E110" s="236"/>
      <c r="F110" s="302"/>
      <c r="G110" s="302"/>
      <c r="H110" s="302"/>
      <c r="I110" s="302"/>
      <c r="J110" s="307"/>
      <c r="K110" s="308"/>
      <c r="L110" s="278" t="str">
        <f t="shared" ref="L110:L111" si="53">IFERROR(VLOOKUP(#REF!,$C$14:$N$61,10,"FALSE"),"")</f>
        <v/>
      </c>
      <c r="M110" s="278" t="str">
        <f t="shared" ref="M110:M111" si="54">IFERROR(VLOOKUP(#REF!,$C$14:$N$61,11,"FALSE"),"")</f>
        <v/>
      </c>
      <c r="N110" s="278" t="str">
        <f t="shared" ref="N110:N111" si="55">IFERROR(VLOOKUP(#REF!,$C$14:$N$61,12,"FALSE"),"")</f>
        <v/>
      </c>
      <c r="O110" s="43"/>
      <c r="P110" s="403"/>
      <c r="Q110" s="406"/>
      <c r="R110" s="407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"/>
    </row>
    <row r="111" spans="1:30" ht="25.5" customHeight="1">
      <c r="A111" s="44"/>
      <c r="B111" s="306">
        <v>20</v>
      </c>
      <c r="C111" s="247"/>
      <c r="D111" s="247"/>
      <c r="E111" s="247"/>
      <c r="F111" s="298"/>
      <c r="G111" s="298"/>
      <c r="H111" s="298"/>
      <c r="I111" s="298"/>
      <c r="J111" s="299"/>
      <c r="K111" s="300"/>
      <c r="L111" s="278" t="str">
        <f t="shared" si="53"/>
        <v/>
      </c>
      <c r="M111" s="278" t="str">
        <f t="shared" si="54"/>
        <v/>
      </c>
      <c r="N111" s="278" t="str">
        <f t="shared" si="55"/>
        <v/>
      </c>
      <c r="O111" s="43"/>
      <c r="P111" s="154" t="s">
        <v>33</v>
      </c>
      <c r="Q111" s="414">
        <f t="shared" ref="Q111:Q114" si="56">(Q103*100/$Q$107)/100</f>
        <v>0</v>
      </c>
      <c r="R111" s="415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"/>
    </row>
    <row r="112" spans="1:30" ht="25.5" customHeight="1">
      <c r="A112" s="44"/>
      <c r="B112" s="301">
        <v>21</v>
      </c>
      <c r="C112" s="188"/>
      <c r="D112" s="188"/>
      <c r="E112" s="188"/>
      <c r="F112" s="312"/>
      <c r="G112" s="312"/>
      <c r="H112" s="312"/>
      <c r="I112" s="312"/>
      <c r="J112" s="313"/>
      <c r="K112" s="308"/>
      <c r="L112" s="278" t="str">
        <f t="shared" ref="L112:L114" si="57">IFERROR(VLOOKUP($C112,$C$14:$N$61,10,"FALSE"),"")</f>
        <v/>
      </c>
      <c r="M112" s="278" t="str">
        <f t="shared" ref="M112:M114" si="58">IFERROR(VLOOKUP($C112,$C$14:$N$61,11,"FALSE"),"")</f>
        <v/>
      </c>
      <c r="N112" s="278" t="str">
        <f t="shared" ref="N112:N114" si="59">IFERROR(VLOOKUP($C112,$C$14:$N$61,12,"FALSE"),"")</f>
        <v/>
      </c>
      <c r="O112" s="43"/>
      <c r="P112" s="130" t="s">
        <v>34</v>
      </c>
      <c r="Q112" s="416">
        <f t="shared" si="56"/>
        <v>0.5</v>
      </c>
      <c r="R112" s="38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"/>
    </row>
    <row r="113" spans="1:30" ht="25.5" customHeight="1">
      <c r="A113" s="44"/>
      <c r="B113" s="306">
        <v>22</v>
      </c>
      <c r="C113" s="245"/>
      <c r="D113" s="245"/>
      <c r="E113" s="245"/>
      <c r="F113" s="298"/>
      <c r="G113" s="314"/>
      <c r="H113" s="314"/>
      <c r="I113" s="314"/>
      <c r="J113" s="315"/>
      <c r="K113" s="316"/>
      <c r="L113" s="278" t="str">
        <f t="shared" si="57"/>
        <v/>
      </c>
      <c r="M113" s="278" t="str">
        <f t="shared" si="58"/>
        <v/>
      </c>
      <c r="N113" s="278" t="str">
        <f t="shared" si="59"/>
        <v/>
      </c>
      <c r="O113" s="43"/>
      <c r="P113" s="185" t="s">
        <v>35</v>
      </c>
      <c r="Q113" s="398">
        <f t="shared" si="56"/>
        <v>0.5</v>
      </c>
      <c r="R113" s="38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"/>
    </row>
    <row r="114" spans="1:30" ht="25.5" customHeight="1">
      <c r="A114" s="44"/>
      <c r="B114" s="301">
        <v>23</v>
      </c>
      <c r="C114" s="236"/>
      <c r="D114" s="236"/>
      <c r="E114" s="236"/>
      <c r="F114" s="312"/>
      <c r="G114" s="312"/>
      <c r="H114" s="312"/>
      <c r="I114" s="312"/>
      <c r="J114" s="313"/>
      <c r="K114" s="308"/>
      <c r="L114" s="278" t="str">
        <f t="shared" si="57"/>
        <v/>
      </c>
      <c r="M114" s="278" t="str">
        <f t="shared" si="58"/>
        <v/>
      </c>
      <c r="N114" s="278" t="str">
        <f t="shared" si="59"/>
        <v/>
      </c>
      <c r="O114" s="43"/>
      <c r="P114" s="140" t="s">
        <v>36</v>
      </c>
      <c r="Q114" s="399">
        <f t="shared" si="56"/>
        <v>0</v>
      </c>
      <c r="R114" s="38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"/>
    </row>
    <row r="115" spans="1:30" ht="25.5" customHeight="1">
      <c r="A115" s="44"/>
      <c r="B115" s="306">
        <v>24</v>
      </c>
      <c r="C115" s="245"/>
      <c r="D115" s="245"/>
      <c r="E115" s="245"/>
      <c r="F115" s="298"/>
      <c r="G115" s="314"/>
      <c r="H115" s="298"/>
      <c r="I115" s="298"/>
      <c r="J115" s="299"/>
      <c r="K115" s="300"/>
      <c r="L115" s="278" t="str">
        <f>IFERROR(VLOOKUP($C87,$C$14:$N$61,10,"FALSE"),"")</f>
        <v/>
      </c>
      <c r="M115" s="278" t="str">
        <f>IFERROR(VLOOKUP($C87,$C$14:$N$61,11,"FALSE"),"")</f>
        <v/>
      </c>
      <c r="N115" s="278" t="str">
        <f>IFERROR(VLOOKUP($C87,$C$14:$N$61,12,"FALSE"),"")</f>
        <v/>
      </c>
      <c r="O115" s="317"/>
      <c r="P115" s="318" t="s">
        <v>26</v>
      </c>
      <c r="Q115" s="400">
        <f>SUM(Q111:R114)</f>
        <v>1</v>
      </c>
      <c r="R115" s="401"/>
      <c r="S115" s="1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"/>
    </row>
    <row r="116" spans="1:30" ht="24" customHeight="1">
      <c r="A116" s="219"/>
      <c r="B116" s="309">
        <v>25</v>
      </c>
      <c r="C116" s="257"/>
      <c r="D116" s="257"/>
      <c r="E116" s="257"/>
      <c r="F116" s="312"/>
      <c r="G116" s="312"/>
      <c r="H116" s="312"/>
      <c r="I116" s="312"/>
      <c r="J116" s="313"/>
      <c r="K116" s="308"/>
      <c r="AD116" s="75"/>
    </row>
    <row r="117" spans="1:30" ht="24" customHeight="1">
      <c r="A117" s="219"/>
      <c r="B117" s="294">
        <v>26</v>
      </c>
      <c r="C117" s="245"/>
      <c r="D117" s="245"/>
      <c r="E117" s="245"/>
      <c r="F117" s="298"/>
      <c r="G117" s="298"/>
      <c r="H117" s="298"/>
      <c r="I117" s="298"/>
      <c r="J117" s="299"/>
      <c r="K117" s="300"/>
      <c r="AD117" s="75"/>
    </row>
    <row r="118" spans="1:30" ht="24" customHeight="1">
      <c r="B118" s="301">
        <v>27</v>
      </c>
      <c r="C118" s="236"/>
      <c r="D118" s="236"/>
      <c r="E118" s="236"/>
      <c r="F118" s="312"/>
      <c r="G118" s="312"/>
      <c r="H118" s="312"/>
      <c r="I118" s="312"/>
      <c r="J118" s="313"/>
      <c r="K118" s="308"/>
      <c r="AD118" s="75"/>
    </row>
    <row r="119" spans="1:30" ht="24" customHeight="1">
      <c r="B119" s="306">
        <v>28</v>
      </c>
      <c r="C119" s="245"/>
      <c r="D119" s="245"/>
      <c r="E119" s="245"/>
      <c r="F119" s="298"/>
      <c r="G119" s="298"/>
      <c r="H119" s="298"/>
      <c r="I119" s="298"/>
      <c r="J119" s="299"/>
      <c r="K119" s="300"/>
      <c r="AD119" s="75"/>
    </row>
    <row r="120" spans="1:30" ht="24" customHeight="1">
      <c r="B120" s="301">
        <v>29</v>
      </c>
      <c r="C120" s="257"/>
      <c r="D120" s="257"/>
      <c r="E120" s="257"/>
      <c r="F120" s="312"/>
      <c r="G120" s="312"/>
      <c r="H120" s="312"/>
      <c r="I120" s="312"/>
      <c r="J120" s="313"/>
      <c r="K120" s="308"/>
      <c r="AD120" s="75"/>
    </row>
    <row r="121" spans="1:30" ht="24" customHeight="1">
      <c r="B121" s="306">
        <v>30</v>
      </c>
      <c r="C121" s="245"/>
      <c r="D121" s="245"/>
      <c r="E121" s="245"/>
      <c r="F121" s="298"/>
      <c r="G121" s="298"/>
      <c r="H121" s="298"/>
      <c r="I121" s="298"/>
      <c r="J121" s="299"/>
      <c r="K121" s="300"/>
      <c r="AD121" s="75"/>
    </row>
    <row r="122" spans="1:30" ht="24" customHeight="1">
      <c r="B122" s="301">
        <v>31</v>
      </c>
      <c r="C122" s="236"/>
      <c r="D122" s="236"/>
      <c r="E122" s="236"/>
      <c r="F122" s="312"/>
      <c r="G122" s="312"/>
      <c r="H122" s="312"/>
      <c r="I122" s="312"/>
      <c r="J122" s="313"/>
      <c r="K122" s="308"/>
      <c r="AD122" s="75"/>
    </row>
    <row r="123" spans="1:30" ht="24" customHeight="1">
      <c r="B123" s="294">
        <v>32</v>
      </c>
      <c r="C123" s="245"/>
      <c r="D123" s="245"/>
      <c r="E123" s="245"/>
      <c r="F123" s="298"/>
      <c r="G123" s="298"/>
      <c r="H123" s="298"/>
      <c r="I123" s="298"/>
      <c r="J123" s="299"/>
      <c r="K123" s="300"/>
      <c r="AD123" s="75"/>
    </row>
    <row r="124" spans="1:30" ht="24" customHeight="1">
      <c r="B124" s="301">
        <v>33</v>
      </c>
      <c r="C124" s="257"/>
      <c r="D124" s="257"/>
      <c r="E124" s="257"/>
      <c r="F124" s="312"/>
      <c r="G124" s="312"/>
      <c r="H124" s="312"/>
      <c r="I124" s="312"/>
      <c r="J124" s="313"/>
      <c r="K124" s="308"/>
      <c r="AD124" s="75"/>
    </row>
    <row r="125" spans="1:30" ht="24" customHeight="1">
      <c r="B125" s="306">
        <v>34</v>
      </c>
      <c r="C125" s="245"/>
      <c r="D125" s="245"/>
      <c r="E125" s="245"/>
      <c r="F125" s="298"/>
      <c r="G125" s="298"/>
      <c r="H125" s="298"/>
      <c r="I125" s="298"/>
      <c r="J125" s="299"/>
      <c r="K125" s="300"/>
      <c r="AD125" s="75"/>
    </row>
    <row r="126" spans="1:30" ht="24" customHeight="1">
      <c r="B126" s="301">
        <v>35</v>
      </c>
      <c r="C126" s="236"/>
      <c r="D126" s="236"/>
      <c r="E126" s="236"/>
      <c r="F126" s="312"/>
      <c r="G126" s="312"/>
      <c r="H126" s="312"/>
      <c r="I126" s="312"/>
      <c r="J126" s="313"/>
      <c r="K126" s="308"/>
      <c r="AD126" s="75"/>
    </row>
    <row r="127" spans="1:30" ht="24" customHeight="1">
      <c r="B127" s="306">
        <v>36</v>
      </c>
      <c r="C127" s="245"/>
      <c r="D127" s="245"/>
      <c r="E127" s="245"/>
      <c r="F127" s="298"/>
      <c r="G127" s="298"/>
      <c r="H127" s="298"/>
      <c r="I127" s="298"/>
      <c r="J127" s="299"/>
      <c r="K127" s="300"/>
      <c r="AD127" s="75"/>
    </row>
    <row r="128" spans="1:30" ht="24" customHeight="1">
      <c r="B128" s="301">
        <v>37</v>
      </c>
      <c r="C128" s="257"/>
      <c r="D128" s="257"/>
      <c r="E128" s="257"/>
      <c r="F128" s="312"/>
      <c r="G128" s="312"/>
      <c r="H128" s="312"/>
      <c r="I128" s="312"/>
      <c r="J128" s="313"/>
      <c r="K128" s="308"/>
      <c r="AD128" s="75"/>
    </row>
    <row r="129" spans="2:30" ht="24" customHeight="1">
      <c r="B129" s="306">
        <v>38</v>
      </c>
      <c r="C129" s="245"/>
      <c r="D129" s="245"/>
      <c r="E129" s="245"/>
      <c r="F129" s="298"/>
      <c r="G129" s="298"/>
      <c r="H129" s="298"/>
      <c r="I129" s="298"/>
      <c r="J129" s="299"/>
      <c r="K129" s="300"/>
      <c r="AD129" s="75"/>
    </row>
    <row r="130" spans="2:30" ht="24" customHeight="1">
      <c r="B130" s="309">
        <v>39</v>
      </c>
      <c r="C130" s="257"/>
      <c r="D130" s="257"/>
      <c r="E130" s="257"/>
      <c r="F130" s="312"/>
      <c r="G130" s="312"/>
      <c r="H130" s="312"/>
      <c r="I130" s="312"/>
      <c r="J130" s="313"/>
      <c r="K130" s="308"/>
      <c r="AD130" s="75"/>
    </row>
    <row r="131" spans="2:30" ht="24" customHeight="1">
      <c r="B131" s="319">
        <v>40</v>
      </c>
      <c r="C131" s="320"/>
      <c r="D131" s="320"/>
      <c r="E131" s="320"/>
      <c r="F131" s="320"/>
      <c r="G131" s="320"/>
      <c r="H131" s="320"/>
      <c r="I131" s="320"/>
      <c r="J131" s="321"/>
      <c r="K131" s="322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95"/>
    </row>
    <row r="132" spans="2:30" ht="15.75" customHeight="1"/>
    <row r="133" spans="2:30" ht="15.75" customHeight="1"/>
    <row r="134" spans="2:30" ht="15.75" customHeight="1"/>
    <row r="135" spans="2:30" ht="15.75" customHeight="1"/>
    <row r="136" spans="2:30" ht="15.75" customHeight="1"/>
    <row r="137" spans="2:30" ht="15.75" customHeight="1"/>
    <row r="138" spans="2:30" ht="15.75" customHeight="1"/>
    <row r="139" spans="2:30" ht="15.75" customHeight="1"/>
    <row r="140" spans="2:30" ht="15.75" customHeight="1"/>
    <row r="141" spans="2:30" ht="15.75" customHeight="1"/>
    <row r="142" spans="2:30" ht="15.75" customHeight="1"/>
    <row r="143" spans="2:30" ht="15.75" customHeight="1"/>
    <row r="144" spans="2:30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74">
    <mergeCell ref="Q59:R59"/>
    <mergeCell ref="Q60:R60"/>
    <mergeCell ref="B63:O63"/>
    <mergeCell ref="P63:AD63"/>
    <mergeCell ref="Q75:Q76"/>
    <mergeCell ref="R75:R76"/>
    <mergeCell ref="P74:U74"/>
    <mergeCell ref="P75:P76"/>
    <mergeCell ref="U75:U76"/>
    <mergeCell ref="S75:S76"/>
    <mergeCell ref="T75:T76"/>
    <mergeCell ref="Q61:R61"/>
    <mergeCell ref="L65:M66"/>
    <mergeCell ref="N65:N67"/>
    <mergeCell ref="P65:U65"/>
    <mergeCell ref="P66:U66"/>
    <mergeCell ref="P54:R54"/>
    <mergeCell ref="P55:P56"/>
    <mergeCell ref="Q55:R56"/>
    <mergeCell ref="Q57:R57"/>
    <mergeCell ref="Q58:R58"/>
    <mergeCell ref="Q49:R49"/>
    <mergeCell ref="Q50:R50"/>
    <mergeCell ref="Q51:R51"/>
    <mergeCell ref="Q52:R52"/>
    <mergeCell ref="Q53:R53"/>
    <mergeCell ref="P29:R29"/>
    <mergeCell ref="P30:R30"/>
    <mergeCell ref="P38:R38"/>
    <mergeCell ref="P46:R46"/>
    <mergeCell ref="P47:P48"/>
    <mergeCell ref="Q47:R48"/>
    <mergeCell ref="P21:P22"/>
    <mergeCell ref="Q21:Q22"/>
    <mergeCell ref="S21:S22"/>
    <mergeCell ref="T21:T22"/>
    <mergeCell ref="U21:U22"/>
    <mergeCell ref="R21:R22"/>
    <mergeCell ref="L11:M12"/>
    <mergeCell ref="N11:N12"/>
    <mergeCell ref="P11:U11"/>
    <mergeCell ref="P12:U12"/>
    <mergeCell ref="P20:U20"/>
    <mergeCell ref="E7:G7"/>
    <mergeCell ref="E8:G8"/>
    <mergeCell ref="E9:G9"/>
    <mergeCell ref="B11:D12"/>
    <mergeCell ref="E11:E12"/>
    <mergeCell ref="F11:J11"/>
    <mergeCell ref="D2:H2"/>
    <mergeCell ref="E3:G3"/>
    <mergeCell ref="E4:G4"/>
    <mergeCell ref="E5:G5"/>
    <mergeCell ref="E6:G6"/>
    <mergeCell ref="Q113:R113"/>
    <mergeCell ref="Q114:R114"/>
    <mergeCell ref="Q115:R115"/>
    <mergeCell ref="P101:P102"/>
    <mergeCell ref="Q101:R102"/>
    <mergeCell ref="Q103:R103"/>
    <mergeCell ref="Q104:R104"/>
    <mergeCell ref="Q105:R105"/>
    <mergeCell ref="Q106:R106"/>
    <mergeCell ref="Q107:R107"/>
    <mergeCell ref="P108:R108"/>
    <mergeCell ref="P109:P110"/>
    <mergeCell ref="Q109:R110"/>
    <mergeCell ref="Q111:R111"/>
    <mergeCell ref="Q112:R112"/>
    <mergeCell ref="P83:R83"/>
    <mergeCell ref="P84:R84"/>
    <mergeCell ref="B89:K89"/>
    <mergeCell ref="P92:R92"/>
    <mergeCell ref="P100:R100"/>
  </mergeCells>
  <conditionalFormatting sqref="F14:J61">
    <cfRule type="containsText" dxfId="38" priority="6" operator="containsText" text="3">
      <formula>NOT(ISERROR(SEARCH(("3"),(F14))))</formula>
    </cfRule>
  </conditionalFormatting>
  <conditionalFormatting sqref="F14:J61">
    <cfRule type="containsText" dxfId="37" priority="7" operator="containsText" text="2">
      <formula>NOT(ISERROR(SEARCH(("2"),(F14))))</formula>
    </cfRule>
  </conditionalFormatting>
  <conditionalFormatting sqref="F14:J61">
    <cfRule type="containsText" dxfId="36" priority="8" operator="containsText" text="1">
      <formula>NOT(ISERROR(SEARCH(("1"),(F14))))</formula>
    </cfRule>
  </conditionalFormatting>
  <conditionalFormatting sqref="F14:J61">
    <cfRule type="containsText" dxfId="35" priority="9" operator="containsText" text="0">
      <formula>NOT(ISERROR(SEARCH(("0"),(F14))))</formula>
    </cfRule>
  </conditionalFormatting>
  <conditionalFormatting sqref="L14:N61 L77:N87 L105:N115 K92:K130">
    <cfRule type="cellIs" dxfId="34" priority="10" operator="between">
      <formula>3</formula>
      <formula>3.99</formula>
    </cfRule>
  </conditionalFormatting>
  <conditionalFormatting sqref="L14:N61 L77:N87 L105:N115 K92:K130">
    <cfRule type="cellIs" dxfId="33" priority="11" operator="between">
      <formula>2</formula>
      <formula>2.99</formula>
    </cfRule>
  </conditionalFormatting>
  <conditionalFormatting sqref="L14:N61 L77:N87 L105:N115 K92:K130">
    <cfRule type="cellIs" dxfId="32" priority="12" operator="between">
      <formula>1</formula>
      <formula>1.99</formula>
    </cfRule>
  </conditionalFormatting>
  <conditionalFormatting sqref="L14:N61 L77:N87 L105:N115 K92:K130">
    <cfRule type="cellIs" dxfId="31" priority="13" operator="between">
      <formula>0</formula>
      <formula>0.99</formula>
    </cfRule>
  </conditionalFormatting>
  <conditionalFormatting sqref="G77:N87 L105:N115 F92:J130 K93:K130">
    <cfRule type="containsText" dxfId="30" priority="14" operator="containsText" text="0">
      <formula>NOT(ISERROR(SEARCH(("0"),(G77))))</formula>
    </cfRule>
  </conditionalFormatting>
  <conditionalFormatting sqref="G77:N87 L105:N115 F92:J130 K93:K130">
    <cfRule type="containsText" dxfId="29" priority="15" operator="containsText" text="1">
      <formula>NOT(ISERROR(SEARCH(("1"),(G77))))</formula>
    </cfRule>
  </conditionalFormatting>
  <conditionalFormatting sqref="G77:N87 L105:N115 F92:J130 K93:K130">
    <cfRule type="containsText" dxfId="28" priority="16" operator="containsText" text="2">
      <formula>NOT(ISERROR(SEARCH(("2"),(G77))))</formula>
    </cfRule>
  </conditionalFormatting>
  <conditionalFormatting sqref="G77:N87 L105:N115 F92:J130 K93:K130">
    <cfRule type="containsText" dxfId="27" priority="17" operator="containsText" text="3">
      <formula>NOT(ISERROR(SEARCH(("3"),(G77))))</formula>
    </cfRule>
  </conditionalFormatting>
  <conditionalFormatting sqref="G68:N76">
    <cfRule type="containsText" dxfId="26" priority="1" operator="containsText" text="3">
      <formula>NOT(ISERROR(SEARCH(("3"),(G68))))</formula>
    </cfRule>
  </conditionalFormatting>
  <conditionalFormatting sqref="G68:N76">
    <cfRule type="containsText" dxfId="25" priority="2" operator="containsText" text="2">
      <formula>NOT(ISERROR(SEARCH(("2"),(G68))))</formula>
    </cfRule>
  </conditionalFormatting>
  <conditionalFormatting sqref="G68:N76">
    <cfRule type="containsText" dxfId="24" priority="3" operator="containsText" text="1">
      <formula>NOT(ISERROR(SEARCH(("1"),(G68))))</formula>
    </cfRule>
  </conditionalFormatting>
  <conditionalFormatting sqref="G68:N76">
    <cfRule type="containsText" dxfId="23" priority="4" operator="containsText" text="0">
      <formula>NOT(ISERROR(SEARCH(("0"),(G68))))</formula>
    </cfRule>
  </conditionalFormatting>
  <conditionalFormatting sqref="G68:N76">
    <cfRule type="containsBlanks" dxfId="22" priority="5">
      <formula>LEN(TRIM(G68))=0</formula>
    </cfRule>
  </conditionalFormatting>
  <dataValidations count="2">
    <dataValidation type="list" allowBlank="1" showErrorMessage="1" sqref="E14:E61" xr:uid="{00000000-0002-0000-0500-000000000000}">
      <formula1>"Repitente,N.E.E,Extraedad,Ingresó II Semestre"</formula1>
    </dataValidation>
    <dataValidation type="list" allowBlank="1" showErrorMessage="1" sqref="F14:J61" xr:uid="{00000000-0002-0000-0500-000001000000}">
      <formula1>"0.0,1.0,2.0,3.0"</formula1>
    </dataValidation>
  </dataValidations>
  <pageMargins left="0.7" right="0.7" top="0.75" bottom="0.75" header="0" footer="0"/>
  <pageSetup orientation="landscape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04"/>
  <sheetViews>
    <sheetView topLeftCell="D1" workbookViewId="0">
      <selection activeCell="O67" sqref="O67"/>
    </sheetView>
  </sheetViews>
  <sheetFormatPr baseColWidth="10" defaultColWidth="14.5" defaultRowHeight="15" customHeight="1"/>
  <cols>
    <col min="1" max="2" width="5" customWidth="1"/>
    <col min="3" max="3" width="16.83203125" customWidth="1"/>
    <col min="4" max="4" width="47.1640625" customWidth="1"/>
    <col min="5" max="5" width="21.5" customWidth="1"/>
    <col min="6" max="11" width="10.6640625" customWidth="1"/>
    <col min="12" max="12" width="12.6640625" customWidth="1"/>
    <col min="13" max="13" width="10.6640625" customWidth="1"/>
    <col min="14" max="14" width="16.5" customWidth="1"/>
    <col min="15" max="15" width="16.6640625" customWidth="1"/>
    <col min="16" max="16" width="35.5" customWidth="1"/>
    <col min="17" max="17" width="12.33203125" customWidth="1"/>
    <col min="18" max="18" width="10.6640625" customWidth="1"/>
    <col min="19" max="19" width="13.33203125" customWidth="1"/>
    <col min="20" max="20" width="12.6640625" customWidth="1"/>
    <col min="21" max="21" width="13.5" customWidth="1"/>
    <col min="22" max="30" width="10.6640625" customWidth="1"/>
  </cols>
  <sheetData>
    <row r="1" spans="1:30" ht="48.75" customHeight="1"/>
    <row r="2" spans="1:30" ht="26.25" customHeight="1">
      <c r="B2" s="63"/>
      <c r="C2" s="64" t="s">
        <v>0</v>
      </c>
      <c r="D2" s="417" t="str">
        <f>'grupo 1'!D2</f>
        <v>COLEGIO PAULO VI (IED)</v>
      </c>
      <c r="E2" s="383"/>
      <c r="F2" s="383"/>
      <c r="G2" s="383"/>
      <c r="H2" s="384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  <c r="V2" s="66"/>
      <c r="W2" s="66"/>
      <c r="X2" s="66"/>
      <c r="Y2" s="66"/>
      <c r="Z2" s="66"/>
      <c r="AA2" s="66"/>
      <c r="AB2" s="66"/>
      <c r="AC2" s="66"/>
      <c r="AD2" s="67"/>
    </row>
    <row r="3" spans="1:30" ht="26.25" customHeight="1">
      <c r="B3" s="68"/>
      <c r="C3" s="69" t="s">
        <v>1</v>
      </c>
      <c r="D3" s="70" t="str">
        <f>'grupo 1'!D3</f>
        <v>KENNEDY</v>
      </c>
      <c r="E3" s="418" t="s">
        <v>39</v>
      </c>
      <c r="F3" s="383"/>
      <c r="G3" s="384"/>
      <c r="H3" s="71">
        <f>COUNTA(C14:C61)</f>
        <v>29</v>
      </c>
      <c r="I3" s="72"/>
      <c r="J3" s="72"/>
      <c r="K3" s="73"/>
      <c r="L3" s="74"/>
      <c r="M3" s="74"/>
      <c r="N3" s="74"/>
      <c r="O3" s="74"/>
      <c r="P3" s="74"/>
      <c r="Q3" s="74"/>
      <c r="R3" s="74"/>
      <c r="S3" s="72"/>
      <c r="T3" s="72"/>
      <c r="AD3" s="75"/>
    </row>
    <row r="4" spans="1:30" ht="26.25" customHeight="1">
      <c r="B4" s="68"/>
      <c r="C4" s="69" t="s">
        <v>40</v>
      </c>
      <c r="D4" s="76" t="s">
        <v>239</v>
      </c>
      <c r="E4" s="418" t="s">
        <v>6</v>
      </c>
      <c r="F4" s="383"/>
      <c r="G4" s="384"/>
      <c r="H4" s="77">
        <v>3</v>
      </c>
      <c r="I4" s="72"/>
      <c r="J4" s="72"/>
      <c r="K4" s="73"/>
      <c r="L4" s="74"/>
      <c r="M4" s="74"/>
      <c r="N4" s="74"/>
      <c r="O4" s="74"/>
      <c r="P4" s="74"/>
      <c r="Q4" s="74"/>
      <c r="R4" s="74"/>
      <c r="S4" s="72"/>
      <c r="T4" s="72"/>
      <c r="AD4" s="75"/>
    </row>
    <row r="5" spans="1:30" ht="26.25" customHeight="1">
      <c r="A5" s="1"/>
      <c r="B5" s="13"/>
      <c r="C5" s="78" t="s">
        <v>42</v>
      </c>
      <c r="D5" s="76" t="s">
        <v>240</v>
      </c>
      <c r="E5" s="418" t="s">
        <v>7</v>
      </c>
      <c r="F5" s="383"/>
      <c r="G5" s="384"/>
      <c r="H5" s="71">
        <f>COUNTIF($E$14:$E$61,"Repitente")</f>
        <v>0</v>
      </c>
      <c r="I5" s="72"/>
      <c r="J5" s="72"/>
      <c r="K5" s="79"/>
      <c r="L5" s="74"/>
      <c r="M5" s="74"/>
      <c r="N5" s="74"/>
      <c r="O5" s="74"/>
      <c r="P5" s="74"/>
      <c r="Q5" s="74"/>
      <c r="R5" s="74"/>
      <c r="S5" s="72"/>
      <c r="T5" s="72"/>
      <c r="U5" s="1"/>
      <c r="V5" s="1"/>
      <c r="W5" s="1"/>
      <c r="X5" s="1"/>
      <c r="Y5" s="1"/>
      <c r="Z5" s="1"/>
      <c r="AA5" s="1"/>
      <c r="AB5" s="1"/>
      <c r="AC5" s="1"/>
      <c r="AD5" s="6"/>
    </row>
    <row r="6" spans="1:30" ht="26.25" customHeight="1">
      <c r="B6" s="68"/>
      <c r="C6" s="69" t="s">
        <v>44</v>
      </c>
      <c r="D6" s="80">
        <v>303</v>
      </c>
      <c r="E6" s="418" t="s">
        <v>8</v>
      </c>
      <c r="F6" s="383"/>
      <c r="G6" s="384"/>
      <c r="H6" s="71">
        <f>COUNTIF($E$14:$E$61,"N.E.E")</f>
        <v>0</v>
      </c>
      <c r="I6" s="72"/>
      <c r="J6" s="72"/>
      <c r="K6" s="73"/>
      <c r="L6" s="81"/>
      <c r="M6" s="81"/>
      <c r="N6" s="81"/>
      <c r="O6" s="81"/>
      <c r="P6" s="81"/>
      <c r="Q6" s="81"/>
      <c r="R6" s="81"/>
      <c r="S6" s="72"/>
      <c r="T6" s="72"/>
      <c r="AD6" s="75"/>
    </row>
    <row r="7" spans="1:30" ht="26.25" customHeight="1">
      <c r="B7" s="68"/>
      <c r="C7" s="82" t="s">
        <v>45</v>
      </c>
      <c r="D7" s="77" t="s">
        <v>169</v>
      </c>
      <c r="E7" s="419" t="s">
        <v>9</v>
      </c>
      <c r="F7" s="383"/>
      <c r="G7" s="384"/>
      <c r="H7" s="71">
        <f>COUNTIF($E$14:$E$61,"Extraedad")</f>
        <v>3</v>
      </c>
      <c r="I7" s="72"/>
      <c r="J7" s="72"/>
      <c r="K7" s="73"/>
      <c r="L7" s="81"/>
      <c r="M7" s="81"/>
      <c r="N7" s="81"/>
      <c r="O7" s="81"/>
      <c r="P7" s="81"/>
      <c r="Q7" s="81"/>
      <c r="R7" s="81"/>
      <c r="S7" s="72"/>
      <c r="T7" s="72"/>
      <c r="AD7" s="75"/>
    </row>
    <row r="8" spans="1:30" ht="25.5" customHeight="1">
      <c r="B8" s="68"/>
      <c r="C8" s="83" t="s">
        <v>47</v>
      </c>
      <c r="D8" s="71">
        <f>COUNTA(F92:F131)</f>
        <v>0</v>
      </c>
      <c r="E8" s="420" t="s">
        <v>48</v>
      </c>
      <c r="F8" s="383"/>
      <c r="G8" s="384"/>
      <c r="H8" s="71">
        <f>COUNTIF($E$14:$E$61,"Ingresó II Semestre")</f>
        <v>0</v>
      </c>
      <c r="I8" s="84"/>
      <c r="J8" s="84"/>
      <c r="K8" s="73"/>
      <c r="L8" s="81"/>
      <c r="M8" s="81"/>
      <c r="N8" s="81"/>
      <c r="O8" s="81"/>
      <c r="P8" s="81"/>
      <c r="Q8" s="81"/>
      <c r="R8" s="81"/>
      <c r="S8" s="72"/>
      <c r="T8" s="72"/>
      <c r="AD8" s="75"/>
    </row>
    <row r="9" spans="1:30" ht="30" customHeight="1">
      <c r="B9" s="68"/>
      <c r="E9" s="420" t="s">
        <v>11</v>
      </c>
      <c r="F9" s="383"/>
      <c r="G9" s="384"/>
      <c r="H9" s="77">
        <v>0</v>
      </c>
      <c r="AD9" s="75"/>
    </row>
    <row r="10" spans="1:30" ht="15.75" customHeight="1">
      <c r="A10" s="72"/>
      <c r="B10" s="85"/>
      <c r="C10" s="72"/>
      <c r="D10" s="72"/>
      <c r="E10" s="86"/>
      <c r="F10" s="45"/>
      <c r="G10" s="45"/>
      <c r="H10" s="45"/>
      <c r="I10" s="45"/>
      <c r="J10" s="45"/>
      <c r="K10" s="87"/>
      <c r="L10" s="88"/>
      <c r="M10" s="88"/>
      <c r="N10" s="88"/>
      <c r="O10" s="87"/>
      <c r="P10" s="72"/>
      <c r="Q10" s="72"/>
      <c r="R10" s="72"/>
      <c r="S10" s="72"/>
      <c r="T10" s="72"/>
      <c r="U10" s="72"/>
      <c r="V10" s="74"/>
      <c r="W10" s="74"/>
      <c r="X10" s="73"/>
      <c r="AD10" s="75"/>
    </row>
    <row r="11" spans="1:30" ht="15.75" customHeight="1">
      <c r="A11" s="72"/>
      <c r="B11" s="421" t="s">
        <v>49</v>
      </c>
      <c r="C11" s="422"/>
      <c r="D11" s="422"/>
      <c r="E11" s="424"/>
      <c r="F11" s="397" t="s">
        <v>50</v>
      </c>
      <c r="G11" s="383"/>
      <c r="H11" s="383"/>
      <c r="I11" s="383"/>
      <c r="J11" s="384"/>
      <c r="K11" s="74"/>
      <c r="L11" s="404" t="s">
        <v>51</v>
      </c>
      <c r="M11" s="405"/>
      <c r="N11" s="402" t="s">
        <v>52</v>
      </c>
      <c r="O11" s="74"/>
      <c r="P11" s="396" t="s">
        <v>53</v>
      </c>
      <c r="Q11" s="383"/>
      <c r="R11" s="383"/>
      <c r="S11" s="383"/>
      <c r="T11" s="383"/>
      <c r="U11" s="384"/>
      <c r="V11" s="74"/>
      <c r="W11" s="74"/>
      <c r="X11" s="73"/>
      <c r="AD11" s="75"/>
    </row>
    <row r="12" spans="1:30" ht="33.75" customHeight="1">
      <c r="A12" s="72"/>
      <c r="B12" s="406"/>
      <c r="C12" s="423"/>
      <c r="D12" s="423"/>
      <c r="E12" s="403"/>
      <c r="F12" s="90" t="s">
        <v>54</v>
      </c>
      <c r="G12" s="91" t="s">
        <v>54</v>
      </c>
      <c r="H12" s="92" t="s">
        <v>55</v>
      </c>
      <c r="I12" s="92" t="s">
        <v>55</v>
      </c>
      <c r="J12" s="93" t="s">
        <v>55</v>
      </c>
      <c r="K12" s="94"/>
      <c r="L12" s="406"/>
      <c r="M12" s="407"/>
      <c r="N12" s="425"/>
      <c r="O12" s="94"/>
      <c r="P12" s="397" t="s">
        <v>99</v>
      </c>
      <c r="Q12" s="383"/>
      <c r="R12" s="383"/>
      <c r="S12" s="383"/>
      <c r="T12" s="383"/>
      <c r="U12" s="384"/>
      <c r="V12" s="94"/>
      <c r="W12" s="94"/>
      <c r="AD12" s="75"/>
    </row>
    <row r="13" spans="1:30" ht="42">
      <c r="A13" s="45"/>
      <c r="B13" s="14" t="s">
        <v>57</v>
      </c>
      <c r="C13" s="96" t="s">
        <v>58</v>
      </c>
      <c r="D13" s="96" t="s">
        <v>59</v>
      </c>
      <c r="E13" s="96" t="s">
        <v>60</v>
      </c>
      <c r="F13" s="97" t="s">
        <v>17</v>
      </c>
      <c r="G13" s="98" t="s">
        <v>18</v>
      </c>
      <c r="H13" s="99" t="s">
        <v>19</v>
      </c>
      <c r="I13" s="99" t="s">
        <v>20</v>
      </c>
      <c r="J13" s="100" t="s">
        <v>21</v>
      </c>
      <c r="K13" s="101"/>
      <c r="L13" s="102" t="s">
        <v>54</v>
      </c>
      <c r="M13" s="103" t="s">
        <v>55</v>
      </c>
      <c r="N13" s="104" t="s">
        <v>61</v>
      </c>
      <c r="O13" s="101"/>
      <c r="P13" s="105" t="s">
        <v>16</v>
      </c>
      <c r="Q13" s="90" t="s">
        <v>17</v>
      </c>
      <c r="R13" s="106" t="s">
        <v>18</v>
      </c>
      <c r="S13" s="107" t="s">
        <v>19</v>
      </c>
      <c r="T13" s="107" t="s">
        <v>20</v>
      </c>
      <c r="U13" s="93" t="s">
        <v>21</v>
      </c>
      <c r="V13" s="101"/>
      <c r="W13" s="101"/>
      <c r="AD13" s="75"/>
    </row>
    <row r="14" spans="1:30" ht="24" customHeight="1">
      <c r="A14" s="108"/>
      <c r="B14" s="109">
        <v>1</v>
      </c>
      <c r="C14" s="323">
        <v>1070752455</v>
      </c>
      <c r="D14" s="324" t="s">
        <v>241</v>
      </c>
      <c r="E14" s="325"/>
      <c r="F14" s="325">
        <v>1</v>
      </c>
      <c r="G14" s="325">
        <v>2</v>
      </c>
      <c r="H14" s="325">
        <v>1</v>
      </c>
      <c r="I14" s="325">
        <v>3</v>
      </c>
      <c r="J14" s="326">
        <v>2</v>
      </c>
      <c r="K14" s="117"/>
      <c r="L14" s="118">
        <f t="shared" ref="L14:L61" si="0">IFERROR(AVERAGE(F14:G14)," ")</f>
        <v>1.5</v>
      </c>
      <c r="M14" s="119">
        <f t="shared" ref="M14:M61" si="1">IFERROR(AVERAGE(H14:J14)," ")</f>
        <v>2</v>
      </c>
      <c r="N14" s="120">
        <f t="shared" ref="N14:N61" si="2">IFERROR(AVERAGE(L14:M14)," ")</f>
        <v>1.75</v>
      </c>
      <c r="O14" s="1"/>
      <c r="P14" s="154" t="s">
        <v>22</v>
      </c>
      <c r="Q14" s="327">
        <f t="shared" ref="Q14:U14" si="3">COUNTIF(F$14:F$61,"0")</f>
        <v>4</v>
      </c>
      <c r="R14" s="328">
        <f t="shared" si="3"/>
        <v>0</v>
      </c>
      <c r="S14" s="328">
        <f t="shared" si="3"/>
        <v>0</v>
      </c>
      <c r="T14" s="328">
        <f t="shared" si="3"/>
        <v>0</v>
      </c>
      <c r="U14" s="329">
        <f t="shared" si="3"/>
        <v>3</v>
      </c>
      <c r="V14" s="117"/>
      <c r="W14" s="117"/>
      <c r="X14" s="1"/>
      <c r="Y14" s="1"/>
      <c r="Z14" s="1"/>
      <c r="AA14" s="1"/>
      <c r="AB14" s="1"/>
      <c r="AC14" s="1"/>
      <c r="AD14" s="6"/>
    </row>
    <row r="15" spans="1:30" ht="24" customHeight="1">
      <c r="A15" s="108"/>
      <c r="B15" s="121">
        <v>2</v>
      </c>
      <c r="C15" s="330">
        <v>1028889721</v>
      </c>
      <c r="D15" s="331" t="s">
        <v>242</v>
      </c>
      <c r="E15" s="342"/>
      <c r="F15" s="189">
        <v>1</v>
      </c>
      <c r="G15" s="189">
        <v>3</v>
      </c>
      <c r="H15" s="189">
        <v>3</v>
      </c>
      <c r="I15" s="189">
        <v>2</v>
      </c>
      <c r="J15" s="190">
        <v>0</v>
      </c>
      <c r="K15" s="117"/>
      <c r="L15" s="127">
        <f t="shared" si="0"/>
        <v>2</v>
      </c>
      <c r="M15" s="128">
        <f t="shared" si="1"/>
        <v>1.6666666666666667</v>
      </c>
      <c r="N15" s="129">
        <f t="shared" si="2"/>
        <v>1.8333333333333335</v>
      </c>
      <c r="O15" s="1"/>
      <c r="P15" s="130" t="s">
        <v>23</v>
      </c>
      <c r="Q15" s="131">
        <f t="shared" ref="Q15:U15" si="4">COUNTIF(F$14:F$61,"1")</f>
        <v>9</v>
      </c>
      <c r="R15" s="24">
        <f t="shared" si="4"/>
        <v>4</v>
      </c>
      <c r="S15" s="24">
        <f t="shared" si="4"/>
        <v>2</v>
      </c>
      <c r="T15" s="24">
        <f t="shared" si="4"/>
        <v>5</v>
      </c>
      <c r="U15" s="51">
        <f t="shared" si="4"/>
        <v>7</v>
      </c>
      <c r="V15" s="117"/>
      <c r="W15" s="117"/>
      <c r="X15" s="1"/>
      <c r="Y15" s="1"/>
      <c r="Z15" s="1"/>
      <c r="AA15" s="1"/>
      <c r="AB15" s="1"/>
      <c r="AC15" s="1"/>
      <c r="AD15" s="6"/>
    </row>
    <row r="16" spans="1:30" ht="24" customHeight="1">
      <c r="A16" s="108"/>
      <c r="B16" s="132">
        <v>3</v>
      </c>
      <c r="C16" s="323" t="s">
        <v>243</v>
      </c>
      <c r="D16" s="324" t="s">
        <v>244</v>
      </c>
      <c r="E16" s="345"/>
      <c r="F16" s="189">
        <v>1</v>
      </c>
      <c r="G16" s="189">
        <v>3</v>
      </c>
      <c r="H16" s="189">
        <v>2</v>
      </c>
      <c r="I16" s="189">
        <v>1</v>
      </c>
      <c r="J16" s="190">
        <v>0</v>
      </c>
      <c r="K16" s="117"/>
      <c r="L16" s="127">
        <f t="shared" si="0"/>
        <v>2</v>
      </c>
      <c r="M16" s="128">
        <f t="shared" si="1"/>
        <v>1</v>
      </c>
      <c r="N16" s="129">
        <f t="shared" si="2"/>
        <v>1.5</v>
      </c>
      <c r="O16" s="1"/>
      <c r="P16" s="137" t="s">
        <v>24</v>
      </c>
      <c r="Q16" s="138">
        <f t="shared" ref="Q16:U16" si="5">COUNTIF(F$14:F$61,"2")</f>
        <v>7</v>
      </c>
      <c r="R16" s="26">
        <f t="shared" si="5"/>
        <v>14</v>
      </c>
      <c r="S16" s="26">
        <f t="shared" si="5"/>
        <v>12</v>
      </c>
      <c r="T16" s="26">
        <f t="shared" si="5"/>
        <v>7</v>
      </c>
      <c r="U16" s="52">
        <f t="shared" si="5"/>
        <v>13</v>
      </c>
      <c r="V16" s="117"/>
      <c r="W16" s="117"/>
      <c r="X16" s="1"/>
      <c r="Y16" s="1"/>
      <c r="Z16" s="1"/>
      <c r="AA16" s="1"/>
      <c r="AB16" s="1"/>
      <c r="AC16" s="1"/>
      <c r="AD16" s="6"/>
    </row>
    <row r="17" spans="1:30" ht="24" customHeight="1">
      <c r="A17" s="108"/>
      <c r="B17" s="121">
        <v>4</v>
      </c>
      <c r="C17" s="330">
        <v>1030604804</v>
      </c>
      <c r="D17" s="332" t="s">
        <v>245</v>
      </c>
      <c r="E17" s="341"/>
      <c r="F17" s="189">
        <v>0</v>
      </c>
      <c r="G17" s="189">
        <v>2</v>
      </c>
      <c r="H17" s="189">
        <v>1</v>
      </c>
      <c r="I17" s="189">
        <v>2</v>
      </c>
      <c r="J17" s="190">
        <v>1</v>
      </c>
      <c r="K17" s="117"/>
      <c r="L17" s="127">
        <f t="shared" si="0"/>
        <v>1</v>
      </c>
      <c r="M17" s="128">
        <f t="shared" si="1"/>
        <v>1.3333333333333333</v>
      </c>
      <c r="N17" s="129">
        <f t="shared" si="2"/>
        <v>1.1666666666666665</v>
      </c>
      <c r="O17" s="1"/>
      <c r="P17" s="140" t="s">
        <v>25</v>
      </c>
      <c r="Q17" s="141">
        <f t="shared" ref="Q17:U17" si="6">COUNTIF(F$14:F$61,"3")</f>
        <v>9</v>
      </c>
      <c r="R17" s="28">
        <f t="shared" si="6"/>
        <v>11</v>
      </c>
      <c r="S17" s="28">
        <f t="shared" si="6"/>
        <v>15</v>
      </c>
      <c r="T17" s="28">
        <f t="shared" si="6"/>
        <v>17</v>
      </c>
      <c r="U17" s="53">
        <f t="shared" si="6"/>
        <v>6</v>
      </c>
      <c r="V17" s="117"/>
      <c r="W17" s="117"/>
      <c r="X17" s="1"/>
      <c r="Y17" s="1"/>
      <c r="Z17" s="1"/>
      <c r="AA17" s="1"/>
      <c r="AB17" s="1"/>
      <c r="AC17" s="1"/>
      <c r="AD17" s="6"/>
    </row>
    <row r="18" spans="1:30" ht="24" customHeight="1">
      <c r="A18" s="108"/>
      <c r="B18" s="132">
        <v>5</v>
      </c>
      <c r="C18" s="323">
        <v>1083558496</v>
      </c>
      <c r="D18" s="324" t="s">
        <v>246</v>
      </c>
      <c r="E18" s="189"/>
      <c r="F18" s="189">
        <v>0</v>
      </c>
      <c r="G18" s="189">
        <v>1</v>
      </c>
      <c r="H18" s="189">
        <v>2</v>
      </c>
      <c r="I18" s="189">
        <v>2</v>
      </c>
      <c r="J18" s="190">
        <v>1</v>
      </c>
      <c r="K18" s="117"/>
      <c r="L18" s="127">
        <f t="shared" si="0"/>
        <v>0.5</v>
      </c>
      <c r="M18" s="128">
        <f t="shared" si="1"/>
        <v>1.6666666666666667</v>
      </c>
      <c r="N18" s="129">
        <f t="shared" si="2"/>
        <v>1.0833333333333335</v>
      </c>
      <c r="O18" s="1"/>
      <c r="P18" s="145" t="s">
        <v>26</v>
      </c>
      <c r="Q18" s="146">
        <f t="shared" ref="Q18:U18" si="7">SUM(Q14:Q17)</f>
        <v>29</v>
      </c>
      <c r="R18" s="47">
        <f t="shared" si="7"/>
        <v>29</v>
      </c>
      <c r="S18" s="47">
        <f t="shared" si="7"/>
        <v>29</v>
      </c>
      <c r="T18" s="47">
        <f t="shared" si="7"/>
        <v>29</v>
      </c>
      <c r="U18" s="48">
        <f t="shared" si="7"/>
        <v>29</v>
      </c>
      <c r="V18" s="117"/>
      <c r="W18" s="117"/>
      <c r="X18" s="1"/>
      <c r="Y18" s="1"/>
      <c r="Z18" s="1"/>
      <c r="AA18" s="1"/>
      <c r="AB18" s="1"/>
      <c r="AC18" s="1"/>
      <c r="AD18" s="6"/>
    </row>
    <row r="19" spans="1:30" ht="24" customHeight="1">
      <c r="A19" s="108"/>
      <c r="B19" s="121">
        <v>6</v>
      </c>
      <c r="C19" s="330">
        <v>1019104475</v>
      </c>
      <c r="D19" s="331" t="s">
        <v>247</v>
      </c>
      <c r="E19" s="205"/>
      <c r="F19" s="189">
        <v>2</v>
      </c>
      <c r="G19" s="189">
        <v>3</v>
      </c>
      <c r="H19" s="189">
        <v>2</v>
      </c>
      <c r="I19" s="189">
        <v>2</v>
      </c>
      <c r="J19" s="190">
        <v>1</v>
      </c>
      <c r="K19" s="117"/>
      <c r="L19" s="127">
        <f t="shared" si="0"/>
        <v>2.5</v>
      </c>
      <c r="M19" s="128">
        <f t="shared" si="1"/>
        <v>1.6666666666666667</v>
      </c>
      <c r="N19" s="129">
        <f t="shared" si="2"/>
        <v>2.0833333333333335</v>
      </c>
      <c r="O19" s="1"/>
      <c r="P19" s="148"/>
      <c r="Q19" s="117"/>
      <c r="R19" s="117"/>
      <c r="S19" s="117"/>
      <c r="T19" s="117"/>
      <c r="U19" s="149"/>
      <c r="V19" s="117"/>
      <c r="W19" s="117"/>
      <c r="X19" s="1"/>
      <c r="Y19" s="1"/>
      <c r="Z19" s="1"/>
      <c r="AA19" s="1"/>
      <c r="AB19" s="1"/>
      <c r="AC19" s="1"/>
      <c r="AD19" s="6"/>
    </row>
    <row r="20" spans="1:30" ht="24" customHeight="1">
      <c r="A20" s="108"/>
      <c r="B20" s="132">
        <v>7</v>
      </c>
      <c r="C20" s="323">
        <v>1102851844</v>
      </c>
      <c r="D20" s="324" t="s">
        <v>248</v>
      </c>
      <c r="E20" s="346"/>
      <c r="F20" s="189">
        <v>1</v>
      </c>
      <c r="G20" s="189">
        <v>2</v>
      </c>
      <c r="H20" s="189">
        <v>3</v>
      </c>
      <c r="I20" s="189">
        <v>3</v>
      </c>
      <c r="J20" s="190">
        <v>2</v>
      </c>
      <c r="K20" s="117"/>
      <c r="L20" s="127">
        <f t="shared" si="0"/>
        <v>1.5</v>
      </c>
      <c r="M20" s="128">
        <f t="shared" si="1"/>
        <v>2.6666666666666665</v>
      </c>
      <c r="N20" s="129">
        <f t="shared" si="2"/>
        <v>2.083333333333333</v>
      </c>
      <c r="O20" s="1"/>
      <c r="P20" s="397" t="s">
        <v>70</v>
      </c>
      <c r="Q20" s="383"/>
      <c r="R20" s="383"/>
      <c r="S20" s="383"/>
      <c r="T20" s="383"/>
      <c r="U20" s="384"/>
      <c r="V20" s="117"/>
      <c r="W20" s="117"/>
      <c r="X20" s="1"/>
      <c r="Y20" s="1"/>
      <c r="Z20" s="1"/>
      <c r="AA20" s="1"/>
      <c r="AB20" s="1"/>
      <c r="AC20" s="1"/>
      <c r="AD20" s="6"/>
    </row>
    <row r="21" spans="1:30" ht="24" customHeight="1">
      <c r="A21" s="108"/>
      <c r="B21" s="121">
        <v>8</v>
      </c>
      <c r="C21" s="330">
        <v>1023388878</v>
      </c>
      <c r="D21" s="331" t="s">
        <v>249</v>
      </c>
      <c r="E21" s="342"/>
      <c r="F21" s="189">
        <v>1</v>
      </c>
      <c r="G21" s="189">
        <v>3</v>
      </c>
      <c r="H21" s="189">
        <v>3</v>
      </c>
      <c r="I21" s="189">
        <v>3</v>
      </c>
      <c r="J21" s="190">
        <v>2</v>
      </c>
      <c r="K21" s="117"/>
      <c r="L21" s="127">
        <f t="shared" si="0"/>
        <v>2</v>
      </c>
      <c r="M21" s="128">
        <f t="shared" si="1"/>
        <v>2.6666666666666665</v>
      </c>
      <c r="N21" s="129">
        <f t="shared" si="2"/>
        <v>2.333333333333333</v>
      </c>
      <c r="O21" s="1"/>
      <c r="P21" s="426" t="s">
        <v>16</v>
      </c>
      <c r="Q21" s="427" t="s">
        <v>17</v>
      </c>
      <c r="R21" s="433" t="s">
        <v>18</v>
      </c>
      <c r="S21" s="429" t="s">
        <v>19</v>
      </c>
      <c r="T21" s="429" t="s">
        <v>20</v>
      </c>
      <c r="U21" s="431" t="s">
        <v>21</v>
      </c>
      <c r="V21" s="117"/>
      <c r="W21" s="117"/>
      <c r="X21" s="1"/>
      <c r="Y21" s="1"/>
      <c r="Z21" s="1"/>
      <c r="AA21" s="1"/>
      <c r="AB21" s="1"/>
      <c r="AC21" s="1"/>
      <c r="AD21" s="6"/>
    </row>
    <row r="22" spans="1:30" ht="24" customHeight="1">
      <c r="A22" s="108"/>
      <c r="B22" s="132">
        <v>9</v>
      </c>
      <c r="C22" s="323">
        <v>1077234838</v>
      </c>
      <c r="D22" s="324" t="s">
        <v>250</v>
      </c>
      <c r="E22" s="333" t="s">
        <v>108</v>
      </c>
      <c r="F22" s="189">
        <v>0</v>
      </c>
      <c r="G22" s="189">
        <v>3</v>
      </c>
      <c r="H22" s="189">
        <v>2</v>
      </c>
      <c r="I22" s="189">
        <v>3</v>
      </c>
      <c r="J22" s="190">
        <v>1</v>
      </c>
      <c r="K22" s="117"/>
      <c r="L22" s="127">
        <f t="shared" si="0"/>
        <v>1.5</v>
      </c>
      <c r="M22" s="128">
        <f t="shared" si="1"/>
        <v>2</v>
      </c>
      <c r="N22" s="129">
        <f t="shared" si="2"/>
        <v>1.75</v>
      </c>
      <c r="O22" s="1"/>
      <c r="P22" s="403"/>
      <c r="Q22" s="428"/>
      <c r="R22" s="434"/>
      <c r="S22" s="430"/>
      <c r="T22" s="430"/>
      <c r="U22" s="432"/>
      <c r="V22" s="117"/>
      <c r="W22" s="117"/>
      <c r="X22" s="1"/>
      <c r="Y22" s="1"/>
      <c r="Z22" s="1"/>
      <c r="AA22" s="1"/>
      <c r="AB22" s="1"/>
      <c r="AC22" s="1"/>
      <c r="AD22" s="6"/>
    </row>
    <row r="23" spans="1:30" ht="24" customHeight="1">
      <c r="A23" s="108"/>
      <c r="B23" s="121">
        <v>10</v>
      </c>
      <c r="C23" s="330">
        <v>1028889538</v>
      </c>
      <c r="D23" s="332" t="s">
        <v>251</v>
      </c>
      <c r="E23" s="193"/>
      <c r="F23" s="189">
        <v>3</v>
      </c>
      <c r="G23" s="189">
        <v>2</v>
      </c>
      <c r="H23" s="189">
        <v>3</v>
      </c>
      <c r="I23" s="189">
        <v>3</v>
      </c>
      <c r="J23" s="190">
        <v>0</v>
      </c>
      <c r="K23" s="117"/>
      <c r="L23" s="127">
        <f t="shared" si="0"/>
        <v>2.5</v>
      </c>
      <c r="M23" s="128">
        <f t="shared" si="1"/>
        <v>2</v>
      </c>
      <c r="N23" s="129">
        <f t="shared" si="2"/>
        <v>2.25</v>
      </c>
      <c r="O23" s="1"/>
      <c r="P23" s="154" t="s">
        <v>33</v>
      </c>
      <c r="Q23" s="155">
        <f t="shared" ref="Q23:U23" si="8">(Q14*100/Q18)/100</f>
        <v>0.13793103448275862</v>
      </c>
      <c r="R23" s="156">
        <f t="shared" si="8"/>
        <v>0</v>
      </c>
      <c r="S23" s="156">
        <f t="shared" si="8"/>
        <v>0</v>
      </c>
      <c r="T23" s="156">
        <f t="shared" si="8"/>
        <v>0</v>
      </c>
      <c r="U23" s="157">
        <f t="shared" si="8"/>
        <v>0.10344827586206896</v>
      </c>
      <c r="V23" s="117"/>
      <c r="W23" s="117"/>
      <c r="X23" s="1"/>
      <c r="Y23" s="1"/>
      <c r="Z23" s="1"/>
      <c r="AA23" s="1"/>
      <c r="AB23" s="1"/>
      <c r="AC23" s="1"/>
      <c r="AD23" s="6"/>
    </row>
    <row r="24" spans="1:30" ht="24" customHeight="1">
      <c r="A24" s="108"/>
      <c r="B24" s="132">
        <v>11</v>
      </c>
      <c r="C24" s="323">
        <v>1030580977</v>
      </c>
      <c r="D24" s="324" t="s">
        <v>252</v>
      </c>
      <c r="E24" s="188"/>
      <c r="F24" s="189">
        <v>1</v>
      </c>
      <c r="G24" s="189">
        <v>2</v>
      </c>
      <c r="H24" s="189">
        <v>3</v>
      </c>
      <c r="I24" s="189">
        <v>3</v>
      </c>
      <c r="J24" s="190">
        <v>3</v>
      </c>
      <c r="K24" s="117"/>
      <c r="L24" s="127">
        <f t="shared" si="0"/>
        <v>1.5</v>
      </c>
      <c r="M24" s="128">
        <f t="shared" si="1"/>
        <v>3</v>
      </c>
      <c r="N24" s="129">
        <f t="shared" si="2"/>
        <v>2.25</v>
      </c>
      <c r="O24" s="1"/>
      <c r="P24" s="130" t="s">
        <v>34</v>
      </c>
      <c r="Q24" s="158">
        <f t="shared" ref="Q24:U24" si="9">(Q15*100/Q18)/100</f>
        <v>0.31034482758620691</v>
      </c>
      <c r="R24" s="159">
        <f t="shared" si="9"/>
        <v>0.13793103448275862</v>
      </c>
      <c r="S24" s="159">
        <f t="shared" si="9"/>
        <v>6.8965517241379309E-2</v>
      </c>
      <c r="T24" s="159">
        <f t="shared" si="9"/>
        <v>0.17241379310344829</v>
      </c>
      <c r="U24" s="160">
        <f t="shared" si="9"/>
        <v>0.24137931034482757</v>
      </c>
      <c r="V24" s="117"/>
      <c r="W24" s="117"/>
      <c r="X24" s="1"/>
      <c r="Y24" s="1"/>
      <c r="Z24" s="1"/>
      <c r="AA24" s="1"/>
      <c r="AB24" s="1"/>
      <c r="AC24" s="1"/>
      <c r="AD24" s="6"/>
    </row>
    <row r="25" spans="1:30" ht="24" customHeight="1">
      <c r="A25" s="108"/>
      <c r="B25" s="121">
        <v>12</v>
      </c>
      <c r="C25" s="330">
        <v>1026575375</v>
      </c>
      <c r="D25" s="331" t="s">
        <v>253</v>
      </c>
      <c r="E25" s="342"/>
      <c r="F25" s="189">
        <v>0</v>
      </c>
      <c r="G25" s="189">
        <v>1</v>
      </c>
      <c r="H25" s="189">
        <v>2</v>
      </c>
      <c r="I25" s="189">
        <v>2</v>
      </c>
      <c r="J25" s="190">
        <v>1</v>
      </c>
      <c r="K25" s="117"/>
      <c r="L25" s="127">
        <f t="shared" si="0"/>
        <v>0.5</v>
      </c>
      <c r="M25" s="128">
        <f t="shared" si="1"/>
        <v>1.6666666666666667</v>
      </c>
      <c r="N25" s="129">
        <f t="shared" si="2"/>
        <v>1.0833333333333335</v>
      </c>
      <c r="O25" s="1"/>
      <c r="P25" s="161" t="s">
        <v>35</v>
      </c>
      <c r="Q25" s="162">
        <f t="shared" ref="Q25:U25" si="10">(Q16*100/Q18)/100</f>
        <v>0.24137931034482757</v>
      </c>
      <c r="R25" s="163">
        <f t="shared" si="10"/>
        <v>0.48275862068965514</v>
      </c>
      <c r="S25" s="163">
        <f t="shared" si="10"/>
        <v>0.41379310344827586</v>
      </c>
      <c r="T25" s="163">
        <f t="shared" si="10"/>
        <v>0.24137931034482757</v>
      </c>
      <c r="U25" s="164">
        <f t="shared" si="10"/>
        <v>0.44827586206896552</v>
      </c>
      <c r="V25" s="117"/>
      <c r="W25" s="117"/>
      <c r="X25" s="1"/>
      <c r="Y25" s="1"/>
      <c r="Z25" s="1"/>
      <c r="AA25" s="1"/>
      <c r="AB25" s="1"/>
      <c r="AC25" s="1"/>
      <c r="AD25" s="6"/>
    </row>
    <row r="26" spans="1:30" ht="24" customHeight="1">
      <c r="A26" s="108"/>
      <c r="B26" s="132">
        <v>13</v>
      </c>
      <c r="C26" s="323">
        <v>1054876106</v>
      </c>
      <c r="D26" s="324" t="s">
        <v>254</v>
      </c>
      <c r="E26" s="188"/>
      <c r="F26" s="189">
        <v>1</v>
      </c>
      <c r="G26" s="189">
        <v>3</v>
      </c>
      <c r="H26" s="189">
        <v>2</v>
      </c>
      <c r="I26" s="189">
        <v>1</v>
      </c>
      <c r="J26" s="190">
        <v>1</v>
      </c>
      <c r="K26" s="117"/>
      <c r="L26" s="127">
        <f t="shared" si="0"/>
        <v>2</v>
      </c>
      <c r="M26" s="128">
        <f t="shared" si="1"/>
        <v>1.3333333333333333</v>
      </c>
      <c r="N26" s="129">
        <f t="shared" si="2"/>
        <v>1.6666666666666665</v>
      </c>
      <c r="O26" s="1"/>
      <c r="P26" s="140" t="s">
        <v>36</v>
      </c>
      <c r="Q26" s="167">
        <f t="shared" ref="Q26:U26" si="11">(Q17*100/Q18)/100</f>
        <v>0.31034482758620691</v>
      </c>
      <c r="R26" s="168">
        <f t="shared" si="11"/>
        <v>0.37931034482758619</v>
      </c>
      <c r="S26" s="168">
        <f t="shared" si="11"/>
        <v>0.51724137931034486</v>
      </c>
      <c r="T26" s="168">
        <f t="shared" si="11"/>
        <v>0.58620689655172409</v>
      </c>
      <c r="U26" s="169">
        <f t="shared" si="11"/>
        <v>0.20689655172413793</v>
      </c>
      <c r="V26" s="117"/>
      <c r="W26" s="117"/>
      <c r="X26" s="1"/>
      <c r="Y26" s="1"/>
      <c r="Z26" s="1"/>
      <c r="AA26" s="1"/>
      <c r="AB26" s="1"/>
      <c r="AC26" s="1"/>
      <c r="AD26" s="6"/>
    </row>
    <row r="27" spans="1:30" ht="24" customHeight="1">
      <c r="A27" s="108"/>
      <c r="B27" s="121">
        <v>14</v>
      </c>
      <c r="C27" s="330">
        <v>1141329160</v>
      </c>
      <c r="D27" s="331" t="s">
        <v>255</v>
      </c>
      <c r="E27" s="193"/>
      <c r="F27" s="189">
        <v>2</v>
      </c>
      <c r="G27" s="189">
        <v>2</v>
      </c>
      <c r="H27" s="189">
        <v>3</v>
      </c>
      <c r="I27" s="189">
        <v>3</v>
      </c>
      <c r="J27" s="190">
        <v>3</v>
      </c>
      <c r="K27" s="117"/>
      <c r="L27" s="127">
        <f t="shared" si="0"/>
        <v>2</v>
      </c>
      <c r="M27" s="128">
        <f t="shared" si="1"/>
        <v>3</v>
      </c>
      <c r="N27" s="129">
        <f t="shared" si="2"/>
        <v>2.5</v>
      </c>
      <c r="O27" s="1"/>
      <c r="P27" s="145" t="s">
        <v>26</v>
      </c>
      <c r="Q27" s="170">
        <f t="shared" ref="Q27:U27" si="12">SUM(Q23:Q26)</f>
        <v>1</v>
      </c>
      <c r="R27" s="171">
        <f t="shared" si="12"/>
        <v>0.99999999999999989</v>
      </c>
      <c r="S27" s="171">
        <f t="shared" si="12"/>
        <v>1</v>
      </c>
      <c r="T27" s="171">
        <f t="shared" si="12"/>
        <v>1</v>
      </c>
      <c r="U27" s="172">
        <f t="shared" si="12"/>
        <v>1</v>
      </c>
      <c r="V27" s="117"/>
      <c r="W27" s="117"/>
      <c r="X27" s="1"/>
      <c r="Y27" s="1"/>
      <c r="Z27" s="1"/>
      <c r="AA27" s="1"/>
      <c r="AB27" s="1"/>
      <c r="AC27" s="1"/>
      <c r="AD27" s="6"/>
    </row>
    <row r="28" spans="1:30" ht="24" customHeight="1">
      <c r="A28" s="108"/>
      <c r="B28" s="132">
        <v>15</v>
      </c>
      <c r="C28" s="323" t="s">
        <v>256</v>
      </c>
      <c r="D28" s="324" t="s">
        <v>257</v>
      </c>
      <c r="E28" s="334"/>
      <c r="F28" s="189">
        <v>3</v>
      </c>
      <c r="G28" s="189">
        <v>3</v>
      </c>
      <c r="H28" s="189">
        <v>2</v>
      </c>
      <c r="I28" s="189">
        <v>3</v>
      </c>
      <c r="J28" s="190">
        <v>2</v>
      </c>
      <c r="K28" s="117"/>
      <c r="L28" s="127">
        <f t="shared" si="0"/>
        <v>3</v>
      </c>
      <c r="M28" s="128">
        <f t="shared" si="1"/>
        <v>2.3333333333333335</v>
      </c>
      <c r="N28" s="129">
        <f t="shared" si="2"/>
        <v>2.666666666666667</v>
      </c>
      <c r="O28" s="1"/>
      <c r="P28" s="1"/>
      <c r="Q28" s="1"/>
      <c r="R28" s="1"/>
      <c r="S28" s="1"/>
      <c r="T28" s="1"/>
      <c r="U28" s="1"/>
      <c r="V28" s="117"/>
      <c r="W28" s="117"/>
      <c r="X28" s="1"/>
      <c r="Y28" s="1"/>
      <c r="Z28" s="1"/>
      <c r="AA28" s="1"/>
      <c r="AB28" s="1"/>
      <c r="AC28" s="1"/>
      <c r="AD28" s="6"/>
    </row>
    <row r="29" spans="1:30" ht="24" customHeight="1">
      <c r="A29" s="108"/>
      <c r="B29" s="121">
        <v>16</v>
      </c>
      <c r="C29" s="330">
        <v>1012390371</v>
      </c>
      <c r="D29" s="331" t="s">
        <v>258</v>
      </c>
      <c r="E29" s="193"/>
      <c r="F29" s="189">
        <v>2</v>
      </c>
      <c r="G29" s="189">
        <v>2</v>
      </c>
      <c r="H29" s="189">
        <v>3</v>
      </c>
      <c r="I29" s="189">
        <v>3</v>
      </c>
      <c r="J29" s="190">
        <v>3</v>
      </c>
      <c r="K29" s="117"/>
      <c r="L29" s="127">
        <f t="shared" si="0"/>
        <v>2</v>
      </c>
      <c r="M29" s="128">
        <f t="shared" si="1"/>
        <v>3</v>
      </c>
      <c r="N29" s="129">
        <f t="shared" si="2"/>
        <v>2.5</v>
      </c>
      <c r="O29" s="1"/>
      <c r="P29" s="396" t="s">
        <v>81</v>
      </c>
      <c r="Q29" s="383"/>
      <c r="R29" s="384"/>
      <c r="S29" s="117"/>
      <c r="T29" s="117"/>
      <c r="U29" s="117"/>
      <c r="V29" s="117"/>
      <c r="W29" s="117"/>
      <c r="X29" s="1"/>
      <c r="Y29" s="1"/>
      <c r="Z29" s="1"/>
      <c r="AA29" s="1"/>
      <c r="AB29" s="1"/>
      <c r="AC29" s="1"/>
      <c r="AD29" s="6"/>
    </row>
    <row r="30" spans="1:30" ht="24" customHeight="1">
      <c r="A30" s="108"/>
      <c r="B30" s="132">
        <v>17</v>
      </c>
      <c r="C30" s="323">
        <v>1028682579</v>
      </c>
      <c r="D30" s="324" t="s">
        <v>259</v>
      </c>
      <c r="E30" s="334"/>
      <c r="F30" s="189">
        <v>3</v>
      </c>
      <c r="G30" s="189">
        <v>3</v>
      </c>
      <c r="H30" s="189">
        <v>3</v>
      </c>
      <c r="I30" s="189">
        <v>3</v>
      </c>
      <c r="J30" s="190">
        <v>2</v>
      </c>
      <c r="K30" s="117"/>
      <c r="L30" s="127">
        <f t="shared" si="0"/>
        <v>3</v>
      </c>
      <c r="M30" s="128">
        <f t="shared" si="1"/>
        <v>2.6666666666666665</v>
      </c>
      <c r="N30" s="129">
        <f t="shared" si="2"/>
        <v>2.833333333333333</v>
      </c>
      <c r="O30" s="1"/>
      <c r="P30" s="397" t="s">
        <v>100</v>
      </c>
      <c r="Q30" s="383"/>
      <c r="R30" s="384"/>
      <c r="S30" s="117"/>
      <c r="T30" s="1"/>
      <c r="U30" s="1"/>
      <c r="V30" s="117"/>
      <c r="W30" s="117"/>
      <c r="X30" s="1"/>
      <c r="Y30" s="1"/>
      <c r="Z30" s="1"/>
      <c r="AA30" s="1"/>
      <c r="AB30" s="1"/>
      <c r="AC30" s="1"/>
      <c r="AD30" s="6"/>
    </row>
    <row r="31" spans="1:30" ht="24" customHeight="1">
      <c r="A31" s="108"/>
      <c r="B31" s="121">
        <v>18</v>
      </c>
      <c r="C31" s="330">
        <v>1127723135</v>
      </c>
      <c r="D31" s="331" t="s">
        <v>260</v>
      </c>
      <c r="E31" s="341" t="s">
        <v>108</v>
      </c>
      <c r="F31" s="189">
        <v>1</v>
      </c>
      <c r="G31" s="189">
        <v>2</v>
      </c>
      <c r="H31" s="189">
        <v>3</v>
      </c>
      <c r="I31" s="189">
        <v>1</v>
      </c>
      <c r="J31" s="190">
        <v>1</v>
      </c>
      <c r="K31" s="117"/>
      <c r="L31" s="127">
        <f t="shared" si="0"/>
        <v>1.5</v>
      </c>
      <c r="M31" s="128">
        <f t="shared" si="1"/>
        <v>1.6666666666666667</v>
      </c>
      <c r="N31" s="129">
        <f t="shared" si="2"/>
        <v>1.5833333333333335</v>
      </c>
      <c r="O31" s="1"/>
      <c r="P31" s="105" t="s">
        <v>16</v>
      </c>
      <c r="Q31" s="174" t="s">
        <v>14</v>
      </c>
      <c r="R31" s="175" t="s">
        <v>15</v>
      </c>
      <c r="S31" s="117"/>
      <c r="T31" s="1"/>
      <c r="U31" s="1"/>
      <c r="V31" s="117"/>
      <c r="W31" s="117"/>
      <c r="X31" s="1"/>
      <c r="Y31" s="1"/>
      <c r="Z31" s="1"/>
      <c r="AA31" s="1"/>
      <c r="AB31" s="1"/>
      <c r="AC31" s="1"/>
      <c r="AD31" s="6"/>
    </row>
    <row r="32" spans="1:30" ht="24" customHeight="1">
      <c r="A32" s="108"/>
      <c r="B32" s="132">
        <v>19</v>
      </c>
      <c r="C32" s="323">
        <v>1016047417</v>
      </c>
      <c r="D32" s="324" t="s">
        <v>261</v>
      </c>
      <c r="E32" s="344" t="s">
        <v>108</v>
      </c>
      <c r="F32" s="189">
        <v>1</v>
      </c>
      <c r="G32" s="189">
        <v>2</v>
      </c>
      <c r="H32" s="189">
        <v>3</v>
      </c>
      <c r="I32" s="189">
        <v>1</v>
      </c>
      <c r="J32" s="190">
        <v>2</v>
      </c>
      <c r="K32" s="117"/>
      <c r="L32" s="127">
        <f t="shared" si="0"/>
        <v>1.5</v>
      </c>
      <c r="M32" s="128">
        <f t="shared" si="1"/>
        <v>2</v>
      </c>
      <c r="N32" s="129">
        <f t="shared" si="2"/>
        <v>1.75</v>
      </c>
      <c r="O32" s="1"/>
      <c r="P32" s="267" t="s">
        <v>22</v>
      </c>
      <c r="Q32" s="268">
        <f>COUNTIFS($L$14:$L$61,"&gt;=0",$L$14:$L$61,"&lt;0,99")</f>
        <v>2</v>
      </c>
      <c r="R32" s="269">
        <f>COUNTIFS($M$14:$M$61,"&gt;=0",$M$14:$M$61,"&lt;0,99")</f>
        <v>0</v>
      </c>
      <c r="S32" s="117"/>
      <c r="T32" s="1"/>
      <c r="U32" s="1"/>
      <c r="V32" s="117"/>
      <c r="W32" s="117"/>
      <c r="X32" s="1"/>
      <c r="Y32" s="1"/>
      <c r="Z32" s="1"/>
      <c r="AA32" s="1"/>
      <c r="AB32" s="1"/>
      <c r="AC32" s="1"/>
      <c r="AD32" s="6"/>
    </row>
    <row r="33" spans="1:30" ht="24" customHeight="1">
      <c r="A33" s="108"/>
      <c r="B33" s="121">
        <v>20</v>
      </c>
      <c r="C33" s="330">
        <v>1013128359</v>
      </c>
      <c r="D33" s="331" t="s">
        <v>262</v>
      </c>
      <c r="E33" s="336"/>
      <c r="F33" s="189">
        <v>3</v>
      </c>
      <c r="G33" s="189">
        <v>3</v>
      </c>
      <c r="H33" s="189">
        <v>3</v>
      </c>
      <c r="I33" s="189">
        <v>3</v>
      </c>
      <c r="J33" s="190">
        <v>3</v>
      </c>
      <c r="K33" s="117"/>
      <c r="L33" s="127">
        <f t="shared" si="0"/>
        <v>3</v>
      </c>
      <c r="M33" s="128">
        <f t="shared" si="1"/>
        <v>3</v>
      </c>
      <c r="N33" s="129">
        <f t="shared" si="2"/>
        <v>3</v>
      </c>
      <c r="O33" s="1"/>
      <c r="P33" s="130" t="s">
        <v>23</v>
      </c>
      <c r="Q33" s="176">
        <f>COUNTIFS($L$14:$L$61,"&gt;=1",$L$14:$L$61,"&lt;1,99")</f>
        <v>9</v>
      </c>
      <c r="R33" s="177">
        <f>COUNTIFS($M$14:$M$61,"&gt;=1",$M$14:$M$61,"&lt;1,99")</f>
        <v>9</v>
      </c>
      <c r="S33" s="117"/>
      <c r="T33" s="1"/>
      <c r="U33" s="1"/>
      <c r="V33" s="178"/>
      <c r="W33" s="117"/>
      <c r="X33" s="1"/>
      <c r="Y33" s="1"/>
      <c r="Z33" s="1"/>
      <c r="AA33" s="1"/>
      <c r="AB33" s="1"/>
      <c r="AC33" s="1"/>
      <c r="AD33" s="6"/>
    </row>
    <row r="34" spans="1:30" ht="24" customHeight="1">
      <c r="A34" s="108"/>
      <c r="B34" s="132">
        <v>21</v>
      </c>
      <c r="C34" s="323">
        <v>1016055829</v>
      </c>
      <c r="D34" s="324" t="s">
        <v>263</v>
      </c>
      <c r="E34" s="346"/>
      <c r="F34" s="189">
        <v>3</v>
      </c>
      <c r="G34" s="189">
        <v>2</v>
      </c>
      <c r="H34" s="189">
        <v>3</v>
      </c>
      <c r="I34" s="189">
        <v>3</v>
      </c>
      <c r="J34" s="190">
        <v>3</v>
      </c>
      <c r="K34" s="117"/>
      <c r="L34" s="127">
        <f t="shared" si="0"/>
        <v>2.5</v>
      </c>
      <c r="M34" s="128">
        <f t="shared" si="1"/>
        <v>3</v>
      </c>
      <c r="N34" s="129">
        <f t="shared" si="2"/>
        <v>2.75</v>
      </c>
      <c r="O34" s="1"/>
      <c r="P34" s="137" t="s">
        <v>24</v>
      </c>
      <c r="Q34" s="179">
        <f>COUNTIFS($L$14:$L$61,"&gt;=2",$L$14:$L$61,"&lt;2,99")</f>
        <v>13</v>
      </c>
      <c r="R34" s="180">
        <f>COUNTIFS($M$14:$M$61,"&gt;=2",$M$14:$M$61,"&lt;2,99")</f>
        <v>14</v>
      </c>
      <c r="S34" s="117"/>
      <c r="T34" s="1"/>
      <c r="U34" s="1"/>
      <c r="V34" s="117"/>
      <c r="W34" s="117"/>
      <c r="X34" s="1"/>
      <c r="Y34" s="1"/>
      <c r="Z34" s="1"/>
      <c r="AA34" s="1"/>
      <c r="AB34" s="1"/>
      <c r="AC34" s="1"/>
      <c r="AD34" s="6"/>
    </row>
    <row r="35" spans="1:30" ht="24" customHeight="1">
      <c r="A35" s="108"/>
      <c r="B35" s="121">
        <v>22</v>
      </c>
      <c r="C35" s="330">
        <v>1057488700</v>
      </c>
      <c r="D35" s="331" t="s">
        <v>264</v>
      </c>
      <c r="E35" s="336"/>
      <c r="F35" s="189">
        <v>3</v>
      </c>
      <c r="G35" s="189">
        <v>2</v>
      </c>
      <c r="H35" s="189">
        <v>3</v>
      </c>
      <c r="I35" s="189">
        <v>3</v>
      </c>
      <c r="J35" s="190">
        <v>3</v>
      </c>
      <c r="K35" s="117"/>
      <c r="L35" s="127">
        <f t="shared" si="0"/>
        <v>2.5</v>
      </c>
      <c r="M35" s="128">
        <f t="shared" si="1"/>
        <v>3</v>
      </c>
      <c r="N35" s="129">
        <f t="shared" si="2"/>
        <v>2.75</v>
      </c>
      <c r="O35" s="1"/>
      <c r="P35" s="140" t="s">
        <v>25</v>
      </c>
      <c r="Q35" s="181">
        <f>COUNTIF($L$14:$L$61,"3")</f>
        <v>5</v>
      </c>
      <c r="R35" s="182">
        <f>COUNTIF($M$14:$M$61,"3")</f>
        <v>6</v>
      </c>
      <c r="S35" s="117"/>
      <c r="T35" s="1"/>
      <c r="U35" s="1"/>
      <c r="V35" s="178"/>
      <c r="W35" s="117"/>
      <c r="X35" s="1"/>
      <c r="Y35" s="1"/>
      <c r="Z35" s="1"/>
      <c r="AA35" s="1"/>
      <c r="AB35" s="1"/>
      <c r="AC35" s="1"/>
      <c r="AD35" s="6"/>
    </row>
    <row r="36" spans="1:30" ht="24" customHeight="1">
      <c r="A36" s="108"/>
      <c r="B36" s="132">
        <v>23</v>
      </c>
      <c r="C36" s="323">
        <v>1141329418</v>
      </c>
      <c r="D36" s="338" t="s">
        <v>265</v>
      </c>
      <c r="E36" s="188"/>
      <c r="F36" s="189">
        <v>3</v>
      </c>
      <c r="G36" s="189">
        <v>2</v>
      </c>
      <c r="H36" s="189">
        <v>2</v>
      </c>
      <c r="I36" s="189">
        <v>1</v>
      </c>
      <c r="J36" s="190">
        <v>2</v>
      </c>
      <c r="K36" s="117"/>
      <c r="L36" s="127">
        <f t="shared" si="0"/>
        <v>2.5</v>
      </c>
      <c r="M36" s="128">
        <f t="shared" si="1"/>
        <v>1.6666666666666667</v>
      </c>
      <c r="N36" s="129">
        <f t="shared" si="2"/>
        <v>2.0833333333333335</v>
      </c>
      <c r="O36" s="1"/>
      <c r="P36" s="145" t="s">
        <v>26</v>
      </c>
      <c r="Q36" s="183">
        <f t="shared" ref="Q36:R36" si="13">SUM(Q32:Q35)</f>
        <v>29</v>
      </c>
      <c r="R36" s="184">
        <f t="shared" si="13"/>
        <v>29</v>
      </c>
      <c r="S36" s="117"/>
      <c r="T36" s="1"/>
      <c r="U36" s="1"/>
      <c r="V36" s="117"/>
      <c r="W36" s="117"/>
      <c r="X36" s="1"/>
      <c r="Y36" s="1"/>
      <c r="Z36" s="1"/>
      <c r="AA36" s="1"/>
      <c r="AB36" s="1"/>
      <c r="AC36" s="1"/>
      <c r="AD36" s="6"/>
    </row>
    <row r="37" spans="1:30" ht="24" customHeight="1">
      <c r="A37" s="108"/>
      <c r="B37" s="121">
        <v>24</v>
      </c>
      <c r="C37" s="330">
        <v>1085299686</v>
      </c>
      <c r="D37" s="331" t="s">
        <v>266</v>
      </c>
      <c r="E37" s="193"/>
      <c r="F37" s="189">
        <v>3</v>
      </c>
      <c r="G37" s="189">
        <v>3</v>
      </c>
      <c r="H37" s="189">
        <v>3</v>
      </c>
      <c r="I37" s="189">
        <v>3</v>
      </c>
      <c r="J37" s="190">
        <v>2</v>
      </c>
      <c r="K37" s="117"/>
      <c r="L37" s="127">
        <f t="shared" si="0"/>
        <v>3</v>
      </c>
      <c r="M37" s="128">
        <f t="shared" si="1"/>
        <v>2.6666666666666665</v>
      </c>
      <c r="N37" s="129">
        <f t="shared" si="2"/>
        <v>2.833333333333333</v>
      </c>
      <c r="O37" s="1"/>
      <c r="P37" s="148"/>
      <c r="Q37" s="117"/>
      <c r="R37" s="149"/>
      <c r="S37" s="117"/>
      <c r="T37" s="1"/>
      <c r="U37" s="1"/>
      <c r="V37" s="117"/>
      <c r="W37" s="117"/>
      <c r="X37" s="1"/>
      <c r="Y37" s="1"/>
      <c r="Z37" s="1"/>
      <c r="AA37" s="1"/>
      <c r="AB37" s="1"/>
      <c r="AC37" s="1"/>
      <c r="AD37" s="6"/>
    </row>
    <row r="38" spans="1:30" ht="24" customHeight="1">
      <c r="A38" s="108"/>
      <c r="B38" s="132">
        <v>25</v>
      </c>
      <c r="C38" s="323">
        <v>1023389013</v>
      </c>
      <c r="D38" s="324" t="s">
        <v>267</v>
      </c>
      <c r="E38" s="334"/>
      <c r="F38" s="189">
        <v>2</v>
      </c>
      <c r="G38" s="189">
        <v>1</v>
      </c>
      <c r="H38" s="189">
        <v>2</v>
      </c>
      <c r="I38" s="189">
        <v>2</v>
      </c>
      <c r="J38" s="190">
        <v>2</v>
      </c>
      <c r="K38" s="117"/>
      <c r="L38" s="127">
        <f t="shared" si="0"/>
        <v>1.5</v>
      </c>
      <c r="M38" s="128">
        <f t="shared" si="1"/>
        <v>2</v>
      </c>
      <c r="N38" s="129">
        <f t="shared" si="2"/>
        <v>1.75</v>
      </c>
      <c r="O38" s="1"/>
      <c r="P38" s="397" t="s">
        <v>70</v>
      </c>
      <c r="Q38" s="383"/>
      <c r="R38" s="384"/>
      <c r="S38" s="117"/>
      <c r="T38" s="1"/>
      <c r="U38" s="1"/>
      <c r="V38" s="117"/>
      <c r="W38" s="117"/>
      <c r="X38" s="1"/>
      <c r="Y38" s="1"/>
      <c r="Z38" s="1"/>
      <c r="AA38" s="1"/>
      <c r="AB38" s="1"/>
      <c r="AC38" s="1"/>
      <c r="AD38" s="6"/>
    </row>
    <row r="39" spans="1:30" ht="24" customHeight="1">
      <c r="A39" s="108"/>
      <c r="B39" s="121">
        <v>26</v>
      </c>
      <c r="C39" s="330">
        <v>1056777342</v>
      </c>
      <c r="D39" s="332" t="s">
        <v>268</v>
      </c>
      <c r="E39" s="193"/>
      <c r="F39" s="189">
        <v>2</v>
      </c>
      <c r="G39" s="189">
        <v>2</v>
      </c>
      <c r="H39" s="189">
        <v>2</v>
      </c>
      <c r="I39" s="189">
        <v>3</v>
      </c>
      <c r="J39" s="190">
        <v>2</v>
      </c>
      <c r="K39" s="117"/>
      <c r="L39" s="127">
        <f t="shared" si="0"/>
        <v>2</v>
      </c>
      <c r="M39" s="128">
        <f t="shared" si="1"/>
        <v>2.3333333333333335</v>
      </c>
      <c r="N39" s="129">
        <f t="shared" si="2"/>
        <v>2.166666666666667</v>
      </c>
      <c r="O39" s="1"/>
      <c r="P39" s="105" t="s">
        <v>16</v>
      </c>
      <c r="Q39" s="174" t="s">
        <v>14</v>
      </c>
      <c r="R39" s="175" t="s">
        <v>15</v>
      </c>
      <c r="S39" s="74"/>
      <c r="T39" s="1"/>
      <c r="U39" s="1"/>
      <c r="V39" s="117"/>
      <c r="W39" s="117"/>
      <c r="X39" s="1"/>
      <c r="Y39" s="1"/>
      <c r="Z39" s="1"/>
      <c r="AA39" s="1"/>
      <c r="AB39" s="1"/>
      <c r="AC39" s="1"/>
      <c r="AD39" s="6"/>
    </row>
    <row r="40" spans="1:30" ht="24" customHeight="1">
      <c r="A40" s="108"/>
      <c r="B40" s="132">
        <v>27</v>
      </c>
      <c r="C40" s="323">
        <v>1085299686</v>
      </c>
      <c r="D40" s="324" t="s">
        <v>266</v>
      </c>
      <c r="E40" s="188"/>
      <c r="F40" s="189">
        <v>3</v>
      </c>
      <c r="G40" s="189">
        <v>3</v>
      </c>
      <c r="H40" s="189">
        <v>3</v>
      </c>
      <c r="I40" s="189">
        <v>3</v>
      </c>
      <c r="J40" s="190">
        <v>2</v>
      </c>
      <c r="K40" s="117"/>
      <c r="L40" s="127">
        <f t="shared" si="0"/>
        <v>3</v>
      </c>
      <c r="M40" s="128">
        <f t="shared" si="1"/>
        <v>2.6666666666666665</v>
      </c>
      <c r="N40" s="129">
        <f t="shared" si="2"/>
        <v>2.833333333333333</v>
      </c>
      <c r="O40" s="1"/>
      <c r="P40" s="154" t="s">
        <v>33</v>
      </c>
      <c r="Q40" s="155">
        <f>(Q32*100/$Q$36)/100</f>
        <v>6.8965517241379309E-2</v>
      </c>
      <c r="R40" s="157">
        <f>(R32*100/$R$36)/100</f>
        <v>0</v>
      </c>
      <c r="S40" s="117"/>
      <c r="T40" s="1"/>
      <c r="U40" s="1"/>
      <c r="V40" s="117"/>
      <c r="W40" s="117"/>
      <c r="X40" s="1"/>
      <c r="Y40" s="1"/>
      <c r="Z40" s="1"/>
      <c r="AA40" s="1"/>
      <c r="AB40" s="1"/>
      <c r="AC40" s="1"/>
      <c r="AD40" s="6"/>
    </row>
    <row r="41" spans="1:30" ht="24" customHeight="1">
      <c r="A41" s="108"/>
      <c r="B41" s="121">
        <v>28</v>
      </c>
      <c r="C41" s="330">
        <v>1023389013</v>
      </c>
      <c r="D41" s="332" t="s">
        <v>267</v>
      </c>
      <c r="E41" s="193"/>
      <c r="F41" s="189">
        <v>2</v>
      </c>
      <c r="G41" s="189">
        <v>1</v>
      </c>
      <c r="H41" s="189">
        <v>2</v>
      </c>
      <c r="I41" s="189">
        <v>2</v>
      </c>
      <c r="J41" s="190">
        <v>2</v>
      </c>
      <c r="K41" s="117"/>
      <c r="L41" s="127">
        <f t="shared" si="0"/>
        <v>1.5</v>
      </c>
      <c r="M41" s="128">
        <f t="shared" si="1"/>
        <v>2</v>
      </c>
      <c r="N41" s="129">
        <f t="shared" si="2"/>
        <v>1.75</v>
      </c>
      <c r="O41" s="1"/>
      <c r="P41" s="130" t="s">
        <v>34</v>
      </c>
      <c r="Q41" s="158">
        <f t="shared" ref="Q41:R41" si="14">(Q33*100/Q$36)/100</f>
        <v>0.31034482758620691</v>
      </c>
      <c r="R41" s="160">
        <f t="shared" si="14"/>
        <v>0.31034482758620691</v>
      </c>
      <c r="S41" s="117"/>
      <c r="T41" s="1"/>
      <c r="U41" s="1"/>
      <c r="V41" s="117"/>
      <c r="W41" s="117"/>
      <c r="X41" s="1"/>
      <c r="Y41" s="1"/>
      <c r="Z41" s="1"/>
      <c r="AA41" s="1"/>
      <c r="AB41" s="1"/>
      <c r="AC41" s="1"/>
      <c r="AD41" s="6"/>
    </row>
    <row r="42" spans="1:30" ht="24" customHeight="1">
      <c r="A42" s="108"/>
      <c r="B42" s="132">
        <v>29</v>
      </c>
      <c r="C42" s="323">
        <v>1056777342</v>
      </c>
      <c r="D42" s="324" t="s">
        <v>268</v>
      </c>
      <c r="E42" s="188"/>
      <c r="F42" s="189">
        <v>2</v>
      </c>
      <c r="G42" s="189">
        <v>2</v>
      </c>
      <c r="H42" s="189">
        <v>2</v>
      </c>
      <c r="I42" s="189">
        <v>3</v>
      </c>
      <c r="J42" s="190">
        <v>2</v>
      </c>
      <c r="K42" s="117"/>
      <c r="L42" s="127">
        <f t="shared" si="0"/>
        <v>2</v>
      </c>
      <c r="M42" s="128">
        <f t="shared" si="1"/>
        <v>2.3333333333333335</v>
      </c>
      <c r="N42" s="129">
        <f t="shared" si="2"/>
        <v>2.166666666666667</v>
      </c>
      <c r="O42" s="1"/>
      <c r="P42" s="185" t="s">
        <v>35</v>
      </c>
      <c r="Q42" s="162">
        <f t="shared" ref="Q42:R42" si="15">(Q34*100/Q$36)/100</f>
        <v>0.44827586206896552</v>
      </c>
      <c r="R42" s="164">
        <f t="shared" si="15"/>
        <v>0.48275862068965514</v>
      </c>
      <c r="S42" s="117"/>
      <c r="T42" s="1"/>
      <c r="U42" s="1"/>
      <c r="V42" s="117"/>
      <c r="W42" s="117"/>
      <c r="X42" s="1"/>
      <c r="Y42" s="1"/>
      <c r="Z42" s="1"/>
      <c r="AA42" s="1"/>
      <c r="AB42" s="1"/>
      <c r="AC42" s="1"/>
      <c r="AD42" s="6"/>
    </row>
    <row r="43" spans="1:30" ht="24" customHeight="1">
      <c r="A43" s="108"/>
      <c r="B43" s="121">
        <v>30</v>
      </c>
      <c r="C43" s="330"/>
      <c r="D43" s="349"/>
      <c r="E43" s="337"/>
      <c r="F43" s="346"/>
      <c r="G43" s="346"/>
      <c r="H43" s="346"/>
      <c r="I43" s="346"/>
      <c r="J43" s="350"/>
      <c r="K43" s="117"/>
      <c r="L43" s="127" t="str">
        <f t="shared" si="0"/>
        <v xml:space="preserve"> </v>
      </c>
      <c r="M43" s="128" t="str">
        <f t="shared" si="1"/>
        <v xml:space="preserve"> </v>
      </c>
      <c r="N43" s="129" t="str">
        <f t="shared" si="2"/>
        <v xml:space="preserve"> </v>
      </c>
      <c r="O43" s="1"/>
      <c r="P43" s="140" t="s">
        <v>36</v>
      </c>
      <c r="Q43" s="167">
        <f t="shared" ref="Q43:R43" si="16">(Q35*100/Q$36)/100</f>
        <v>0.17241379310344829</v>
      </c>
      <c r="R43" s="169">
        <f t="shared" si="16"/>
        <v>0.20689655172413793</v>
      </c>
      <c r="S43" s="117"/>
      <c r="T43" s="1"/>
      <c r="U43" s="1"/>
      <c r="V43" s="117"/>
      <c r="W43" s="117"/>
      <c r="X43" s="1"/>
      <c r="Y43" s="1"/>
      <c r="Z43" s="1"/>
      <c r="AA43" s="1"/>
      <c r="AB43" s="1"/>
      <c r="AC43" s="1"/>
      <c r="AD43" s="6"/>
    </row>
    <row r="44" spans="1:30" ht="24" customHeight="1">
      <c r="A44" s="108"/>
      <c r="B44" s="132">
        <v>31</v>
      </c>
      <c r="C44" s="323"/>
      <c r="D44" s="324"/>
      <c r="E44" s="188"/>
      <c r="F44" s="189"/>
      <c r="G44" s="189"/>
      <c r="H44" s="189"/>
      <c r="I44" s="189"/>
      <c r="J44" s="190"/>
      <c r="K44" s="117"/>
      <c r="L44" s="127" t="str">
        <f t="shared" si="0"/>
        <v xml:space="preserve"> </v>
      </c>
      <c r="M44" s="128" t="str">
        <f t="shared" si="1"/>
        <v xml:space="preserve"> </v>
      </c>
      <c r="N44" s="129" t="str">
        <f t="shared" si="2"/>
        <v xml:space="preserve"> </v>
      </c>
      <c r="O44" s="117"/>
      <c r="P44" s="145" t="s">
        <v>26</v>
      </c>
      <c r="Q44" s="170">
        <f t="shared" ref="Q44:R44" si="17">SUM(Q40:Q43)</f>
        <v>1</v>
      </c>
      <c r="R44" s="172">
        <f t="shared" si="17"/>
        <v>1</v>
      </c>
      <c r="S44" s="117"/>
      <c r="T44" s="1"/>
      <c r="U44" s="1"/>
      <c r="V44" s="117"/>
      <c r="W44" s="117"/>
      <c r="X44" s="1"/>
      <c r="Y44" s="1"/>
      <c r="Z44" s="1"/>
      <c r="AA44" s="1"/>
      <c r="AB44" s="1"/>
      <c r="AC44" s="1"/>
      <c r="AD44" s="6"/>
    </row>
    <row r="45" spans="1:30" ht="24" customHeight="1">
      <c r="A45" s="108"/>
      <c r="B45" s="121">
        <v>32</v>
      </c>
      <c r="C45" s="330"/>
      <c r="D45" s="331"/>
      <c r="E45" s="193"/>
      <c r="F45" s="189"/>
      <c r="G45" s="189"/>
      <c r="H45" s="189"/>
      <c r="I45" s="189"/>
      <c r="J45" s="190"/>
      <c r="K45" s="117"/>
      <c r="L45" s="127" t="str">
        <f t="shared" si="0"/>
        <v xml:space="preserve"> </v>
      </c>
      <c r="M45" s="128" t="str">
        <f t="shared" si="1"/>
        <v xml:space="preserve"> </v>
      </c>
      <c r="N45" s="129" t="str">
        <f t="shared" si="2"/>
        <v xml:space="preserve"> </v>
      </c>
      <c r="O45" s="117"/>
      <c r="P45" s="1"/>
      <c r="Q45" s="1"/>
      <c r="R45" s="1"/>
      <c r="S45" s="117"/>
      <c r="T45" s="1"/>
      <c r="U45" s="1"/>
      <c r="V45" s="117"/>
      <c r="W45" s="117"/>
      <c r="X45" s="1"/>
      <c r="Y45" s="1"/>
      <c r="Z45" s="1"/>
      <c r="AA45" s="1"/>
      <c r="AB45" s="1"/>
      <c r="AC45" s="1"/>
      <c r="AD45" s="6"/>
    </row>
    <row r="46" spans="1:30" ht="24" customHeight="1">
      <c r="A46" s="108"/>
      <c r="B46" s="132">
        <v>33</v>
      </c>
      <c r="C46" s="323"/>
      <c r="D46" s="324"/>
      <c r="E46" s="188"/>
      <c r="F46" s="189"/>
      <c r="G46" s="189"/>
      <c r="H46" s="189"/>
      <c r="I46" s="189"/>
      <c r="J46" s="190"/>
      <c r="K46" s="117"/>
      <c r="L46" s="127" t="str">
        <f t="shared" si="0"/>
        <v xml:space="preserve"> </v>
      </c>
      <c r="M46" s="128" t="str">
        <f t="shared" si="1"/>
        <v xml:space="preserve"> </v>
      </c>
      <c r="N46" s="129" t="str">
        <f t="shared" si="2"/>
        <v xml:space="preserve"> </v>
      </c>
      <c r="O46" s="117"/>
      <c r="P46" s="396" t="s">
        <v>93</v>
      </c>
      <c r="Q46" s="383"/>
      <c r="R46" s="384"/>
      <c r="S46" s="117"/>
      <c r="T46" s="117"/>
      <c r="U46" s="117"/>
      <c r="V46" s="117"/>
      <c r="W46" s="117"/>
      <c r="X46" s="1"/>
      <c r="Y46" s="1"/>
      <c r="Z46" s="1"/>
      <c r="AA46" s="1"/>
      <c r="AB46" s="1"/>
      <c r="AC46" s="1"/>
      <c r="AD46" s="6"/>
    </row>
    <row r="47" spans="1:30" ht="24" customHeight="1">
      <c r="A47" s="108"/>
      <c r="B47" s="121">
        <v>34</v>
      </c>
      <c r="C47" s="330"/>
      <c r="D47" s="331"/>
      <c r="E47" s="193"/>
      <c r="F47" s="189"/>
      <c r="G47" s="189"/>
      <c r="H47" s="189"/>
      <c r="I47" s="189"/>
      <c r="J47" s="190"/>
      <c r="K47" s="117"/>
      <c r="L47" s="127" t="str">
        <f t="shared" si="0"/>
        <v xml:space="preserve"> </v>
      </c>
      <c r="M47" s="128" t="str">
        <f t="shared" si="1"/>
        <v xml:space="preserve"> </v>
      </c>
      <c r="N47" s="129" t="str">
        <f t="shared" si="2"/>
        <v xml:space="preserve"> </v>
      </c>
      <c r="O47" s="117"/>
      <c r="P47" s="402" t="s">
        <v>16</v>
      </c>
      <c r="Q47" s="404" t="s">
        <v>94</v>
      </c>
      <c r="R47" s="405"/>
      <c r="S47" s="117"/>
      <c r="T47" s="117"/>
      <c r="U47" s="117"/>
      <c r="V47" s="117"/>
      <c r="W47" s="117"/>
      <c r="X47" s="1"/>
      <c r="Y47" s="1"/>
      <c r="Z47" s="1"/>
      <c r="AA47" s="1"/>
      <c r="AB47" s="1"/>
      <c r="AC47" s="1"/>
      <c r="AD47" s="6"/>
    </row>
    <row r="48" spans="1:30" ht="24" customHeight="1">
      <c r="A48" s="108"/>
      <c r="B48" s="132">
        <v>35</v>
      </c>
      <c r="C48" s="323"/>
      <c r="D48" s="338"/>
      <c r="E48" s="188"/>
      <c r="F48" s="189"/>
      <c r="G48" s="189"/>
      <c r="H48" s="189"/>
      <c r="I48" s="189"/>
      <c r="J48" s="190"/>
      <c r="K48" s="117"/>
      <c r="L48" s="127" t="str">
        <f t="shared" si="0"/>
        <v xml:space="preserve"> </v>
      </c>
      <c r="M48" s="128" t="str">
        <f t="shared" si="1"/>
        <v xml:space="preserve"> </v>
      </c>
      <c r="N48" s="129" t="str">
        <f t="shared" si="2"/>
        <v xml:space="preserve"> </v>
      </c>
      <c r="O48" s="117"/>
      <c r="P48" s="403"/>
      <c r="Q48" s="406"/>
      <c r="R48" s="407"/>
      <c r="S48" s="117"/>
      <c r="T48" s="117"/>
      <c r="U48" s="117"/>
      <c r="V48" s="117"/>
      <c r="W48" s="117"/>
      <c r="X48" s="1"/>
      <c r="Y48" s="1"/>
      <c r="Z48" s="1"/>
      <c r="AA48" s="1"/>
      <c r="AB48" s="1"/>
      <c r="AC48" s="1"/>
      <c r="AD48" s="6"/>
    </row>
    <row r="49" spans="1:30" ht="24" customHeight="1">
      <c r="A49" s="108"/>
      <c r="B49" s="121">
        <v>36</v>
      </c>
      <c r="C49" s="330"/>
      <c r="D49" s="331"/>
      <c r="E49" s="193"/>
      <c r="F49" s="189"/>
      <c r="G49" s="189"/>
      <c r="H49" s="189"/>
      <c r="I49" s="189"/>
      <c r="J49" s="190"/>
      <c r="K49" s="117"/>
      <c r="L49" s="127" t="str">
        <f t="shared" si="0"/>
        <v xml:space="preserve"> </v>
      </c>
      <c r="M49" s="128" t="str">
        <f t="shared" si="1"/>
        <v xml:space="preserve"> </v>
      </c>
      <c r="N49" s="129" t="str">
        <f t="shared" si="2"/>
        <v xml:space="preserve"> </v>
      </c>
      <c r="O49" s="117"/>
      <c r="P49" s="339" t="s">
        <v>22</v>
      </c>
      <c r="Q49" s="439">
        <f>COUNTIFS($N$14:$N$61,"&gt;=0",$N$14:$N$61,"&lt;0,99")</f>
        <v>0</v>
      </c>
      <c r="R49" s="415"/>
      <c r="S49" s="117"/>
      <c r="T49" s="117"/>
      <c r="U49" s="117"/>
      <c r="V49" s="117"/>
      <c r="W49" s="117"/>
      <c r="X49" s="1"/>
      <c r="Y49" s="1"/>
      <c r="Z49" s="1"/>
      <c r="AA49" s="1"/>
      <c r="AB49" s="1"/>
      <c r="AC49" s="1"/>
      <c r="AD49" s="6"/>
    </row>
    <row r="50" spans="1:30" ht="24" customHeight="1">
      <c r="A50" s="108"/>
      <c r="B50" s="132">
        <v>37</v>
      </c>
      <c r="C50" s="195"/>
      <c r="D50" s="196"/>
      <c r="E50" s="188"/>
      <c r="F50" s="188"/>
      <c r="G50" s="188"/>
      <c r="H50" s="188"/>
      <c r="I50" s="188"/>
      <c r="J50" s="197"/>
      <c r="K50" s="117"/>
      <c r="L50" s="127" t="str">
        <f t="shared" si="0"/>
        <v xml:space="preserve"> </v>
      </c>
      <c r="M50" s="128" t="str">
        <f t="shared" si="1"/>
        <v xml:space="preserve"> </v>
      </c>
      <c r="N50" s="129" t="str">
        <f t="shared" si="2"/>
        <v xml:space="preserve"> </v>
      </c>
      <c r="O50" s="117"/>
      <c r="P50" s="198" t="s">
        <v>23</v>
      </c>
      <c r="Q50" s="409">
        <f>COUNTIFS($N$14:$N$61,"&gt;=1",$N$14:$N$61,"&lt;1,99")</f>
        <v>12</v>
      </c>
      <c r="R50" s="381"/>
      <c r="S50" s="117"/>
      <c r="T50" s="117"/>
      <c r="U50" s="117"/>
      <c r="V50" s="117"/>
      <c r="W50" s="117"/>
      <c r="X50" s="1"/>
      <c r="Y50" s="1"/>
      <c r="Z50" s="1"/>
      <c r="AA50" s="1"/>
      <c r="AB50" s="1"/>
      <c r="AC50" s="1"/>
      <c r="AD50" s="6"/>
    </row>
    <row r="51" spans="1:30" ht="24" customHeight="1">
      <c r="A51" s="108"/>
      <c r="B51" s="121">
        <v>38</v>
      </c>
      <c r="C51" s="199"/>
      <c r="D51" s="200"/>
      <c r="E51" s="193"/>
      <c r="F51" s="188"/>
      <c r="G51" s="188"/>
      <c r="H51" s="188"/>
      <c r="I51" s="188"/>
      <c r="J51" s="197"/>
      <c r="K51" s="117"/>
      <c r="L51" s="127" t="str">
        <f t="shared" si="0"/>
        <v xml:space="preserve"> </v>
      </c>
      <c r="M51" s="128" t="str">
        <f t="shared" si="1"/>
        <v xml:space="preserve"> </v>
      </c>
      <c r="N51" s="129" t="str">
        <f t="shared" si="2"/>
        <v xml:space="preserve"> </v>
      </c>
      <c r="O51" s="117"/>
      <c r="P51" s="201" t="s">
        <v>24</v>
      </c>
      <c r="Q51" s="410">
        <f>COUNTIFS($N$14:$N$61,"&gt;=2",$N$14:$N$61,"&lt;2,99")</f>
        <v>16</v>
      </c>
      <c r="R51" s="381"/>
      <c r="S51" s="117"/>
      <c r="T51" s="117"/>
      <c r="U51" s="117"/>
      <c r="V51" s="117"/>
      <c r="W51" s="117"/>
      <c r="X51" s="1"/>
      <c r="Y51" s="1"/>
      <c r="Z51" s="1"/>
      <c r="AA51" s="1"/>
      <c r="AB51" s="1"/>
      <c r="AC51" s="1"/>
      <c r="AD51" s="6"/>
    </row>
    <row r="52" spans="1:30" ht="24" customHeight="1">
      <c r="A52" s="108"/>
      <c r="B52" s="132">
        <v>39</v>
      </c>
      <c r="C52" s="195"/>
      <c r="D52" s="196"/>
      <c r="E52" s="189"/>
      <c r="F52" s="188"/>
      <c r="G52" s="188"/>
      <c r="H52" s="188"/>
      <c r="I52" s="188"/>
      <c r="J52" s="197"/>
      <c r="K52" s="117"/>
      <c r="L52" s="127" t="str">
        <f t="shared" si="0"/>
        <v xml:space="preserve"> </v>
      </c>
      <c r="M52" s="128" t="str">
        <f t="shared" si="1"/>
        <v xml:space="preserve"> </v>
      </c>
      <c r="N52" s="129" t="str">
        <f t="shared" si="2"/>
        <v xml:space="preserve"> </v>
      </c>
      <c r="O52" s="117"/>
      <c r="P52" s="202" t="s">
        <v>25</v>
      </c>
      <c r="Q52" s="411">
        <f>COUNTIF($N$14:$N$61,"3")</f>
        <v>1</v>
      </c>
      <c r="R52" s="381"/>
      <c r="S52" s="117"/>
      <c r="T52" s="117"/>
      <c r="U52" s="117"/>
      <c r="V52" s="117"/>
      <c r="W52" s="117"/>
      <c r="X52" s="1"/>
      <c r="Y52" s="1"/>
      <c r="Z52" s="1"/>
      <c r="AA52" s="1"/>
      <c r="AB52" s="1"/>
      <c r="AC52" s="1"/>
      <c r="AD52" s="6"/>
    </row>
    <row r="53" spans="1:30" ht="24" customHeight="1">
      <c r="A53" s="108"/>
      <c r="B53" s="121">
        <v>40</v>
      </c>
      <c r="C53" s="199"/>
      <c r="D53" s="200"/>
      <c r="E53" s="193"/>
      <c r="F53" s="188"/>
      <c r="G53" s="188"/>
      <c r="H53" s="188"/>
      <c r="I53" s="188"/>
      <c r="J53" s="197"/>
      <c r="K53" s="117"/>
      <c r="L53" s="127" t="str">
        <f t="shared" si="0"/>
        <v xml:space="preserve"> </v>
      </c>
      <c r="M53" s="128" t="str">
        <f t="shared" si="1"/>
        <v xml:space="preserve"> </v>
      </c>
      <c r="N53" s="129" t="str">
        <f t="shared" si="2"/>
        <v xml:space="preserve"> </v>
      </c>
      <c r="O53" s="117"/>
      <c r="P53" s="145" t="s">
        <v>26</v>
      </c>
      <c r="Q53" s="412">
        <f>SUM(Q49:R52)</f>
        <v>29</v>
      </c>
      <c r="R53" s="401"/>
      <c r="S53" s="117"/>
      <c r="T53" s="117"/>
      <c r="U53" s="117"/>
      <c r="V53" s="117"/>
      <c r="W53" s="117"/>
      <c r="X53" s="1"/>
      <c r="Y53" s="1"/>
      <c r="Z53" s="1"/>
      <c r="AA53" s="1"/>
      <c r="AB53" s="1"/>
      <c r="AC53" s="1"/>
      <c r="AD53" s="6"/>
    </row>
    <row r="54" spans="1:30" ht="24" customHeight="1">
      <c r="A54" s="108"/>
      <c r="B54" s="132">
        <v>41</v>
      </c>
      <c r="C54" s="195"/>
      <c r="D54" s="196"/>
      <c r="E54" s="188"/>
      <c r="F54" s="188"/>
      <c r="G54" s="188"/>
      <c r="H54" s="188"/>
      <c r="I54" s="188"/>
      <c r="J54" s="197"/>
      <c r="K54" s="117"/>
      <c r="L54" s="127" t="str">
        <f t="shared" si="0"/>
        <v xml:space="preserve"> </v>
      </c>
      <c r="M54" s="128" t="str">
        <f t="shared" si="1"/>
        <v xml:space="preserve"> </v>
      </c>
      <c r="N54" s="129" t="str">
        <f t="shared" si="2"/>
        <v xml:space="preserve"> </v>
      </c>
      <c r="O54" s="117"/>
      <c r="P54" s="396" t="s">
        <v>95</v>
      </c>
      <c r="Q54" s="383"/>
      <c r="R54" s="384"/>
      <c r="S54" s="117"/>
      <c r="T54" s="117"/>
      <c r="U54" s="117"/>
      <c r="V54" s="117"/>
      <c r="W54" s="117"/>
      <c r="X54" s="1"/>
      <c r="Y54" s="1"/>
      <c r="Z54" s="1"/>
      <c r="AA54" s="1"/>
      <c r="AB54" s="1"/>
      <c r="AC54" s="1"/>
      <c r="AD54" s="6"/>
    </row>
    <row r="55" spans="1:30" ht="24" customHeight="1">
      <c r="A55" s="108"/>
      <c r="B55" s="121">
        <v>42</v>
      </c>
      <c r="C55" s="199"/>
      <c r="D55" s="200"/>
      <c r="E55" s="193"/>
      <c r="F55" s="188"/>
      <c r="G55" s="188"/>
      <c r="H55" s="188"/>
      <c r="I55" s="188"/>
      <c r="J55" s="197"/>
      <c r="K55" s="117"/>
      <c r="L55" s="127" t="str">
        <f t="shared" si="0"/>
        <v xml:space="preserve"> </v>
      </c>
      <c r="M55" s="128" t="str">
        <f t="shared" si="1"/>
        <v xml:space="preserve"> </v>
      </c>
      <c r="N55" s="129" t="str">
        <f t="shared" si="2"/>
        <v xml:space="preserve"> </v>
      </c>
      <c r="O55" s="117"/>
      <c r="P55" s="402" t="s">
        <v>16</v>
      </c>
      <c r="Q55" s="404" t="s">
        <v>96</v>
      </c>
      <c r="R55" s="405"/>
      <c r="S55" s="117"/>
      <c r="T55" s="117"/>
      <c r="U55" s="117"/>
      <c r="V55" s="117"/>
      <c r="W55" s="117"/>
      <c r="X55" s="1"/>
      <c r="Y55" s="1"/>
      <c r="Z55" s="1"/>
      <c r="AA55" s="1"/>
      <c r="AB55" s="1"/>
      <c r="AC55" s="1"/>
      <c r="AD55" s="6"/>
    </row>
    <row r="56" spans="1:30" ht="24" customHeight="1">
      <c r="A56" s="108"/>
      <c r="B56" s="132">
        <v>43</v>
      </c>
      <c r="C56" s="195"/>
      <c r="D56" s="196"/>
      <c r="E56" s="188"/>
      <c r="F56" s="188"/>
      <c r="G56" s="188"/>
      <c r="H56" s="188"/>
      <c r="I56" s="188"/>
      <c r="J56" s="197"/>
      <c r="K56" s="117"/>
      <c r="L56" s="127" t="str">
        <f t="shared" si="0"/>
        <v xml:space="preserve"> </v>
      </c>
      <c r="M56" s="128" t="str">
        <f t="shared" si="1"/>
        <v xml:space="preserve"> </v>
      </c>
      <c r="N56" s="129" t="str">
        <f t="shared" si="2"/>
        <v xml:space="preserve"> </v>
      </c>
      <c r="O56" s="117"/>
      <c r="P56" s="403"/>
      <c r="Q56" s="406"/>
      <c r="R56" s="407"/>
      <c r="S56" s="117"/>
      <c r="T56" s="117"/>
      <c r="U56" s="117"/>
      <c r="V56" s="117"/>
      <c r="W56" s="117"/>
      <c r="X56" s="1"/>
      <c r="Y56" s="1"/>
      <c r="Z56" s="1"/>
      <c r="AA56" s="1"/>
      <c r="AB56" s="1"/>
      <c r="AC56" s="1"/>
      <c r="AD56" s="6"/>
    </row>
    <row r="57" spans="1:30" ht="24" customHeight="1">
      <c r="A57" s="108"/>
      <c r="B57" s="121">
        <v>44</v>
      </c>
      <c r="C57" s="203"/>
      <c r="D57" s="204"/>
      <c r="E57" s="205"/>
      <c r="F57" s="189"/>
      <c r="G57" s="189"/>
      <c r="H57" s="189"/>
      <c r="I57" s="189"/>
      <c r="J57" s="190"/>
      <c r="K57" s="117"/>
      <c r="L57" s="127" t="str">
        <f t="shared" si="0"/>
        <v xml:space="preserve"> </v>
      </c>
      <c r="M57" s="128" t="str">
        <f t="shared" si="1"/>
        <v xml:space="preserve"> </v>
      </c>
      <c r="N57" s="129" t="str">
        <f t="shared" si="2"/>
        <v xml:space="preserve"> </v>
      </c>
      <c r="O57" s="117"/>
      <c r="P57" s="206" t="s">
        <v>33</v>
      </c>
      <c r="Q57" s="414">
        <f t="shared" ref="Q57:Q60" si="18">(Q49*100/$Q$53)/100</f>
        <v>0</v>
      </c>
      <c r="R57" s="415"/>
      <c r="S57" s="117"/>
      <c r="T57" s="117"/>
      <c r="U57" s="117"/>
      <c r="V57" s="117"/>
      <c r="W57" s="117"/>
      <c r="X57" s="1"/>
      <c r="Y57" s="1"/>
      <c r="Z57" s="1"/>
      <c r="AA57" s="1"/>
      <c r="AB57" s="1"/>
      <c r="AC57" s="1"/>
      <c r="AD57" s="6"/>
    </row>
    <row r="58" spans="1:30" ht="24" customHeight="1">
      <c r="A58" s="108"/>
      <c r="B58" s="132">
        <v>45</v>
      </c>
      <c r="C58" s="207"/>
      <c r="D58" s="208"/>
      <c r="E58" s="189"/>
      <c r="F58" s="189"/>
      <c r="G58" s="189"/>
      <c r="H58" s="189"/>
      <c r="I58" s="189"/>
      <c r="J58" s="190"/>
      <c r="K58" s="117"/>
      <c r="L58" s="127" t="str">
        <f t="shared" si="0"/>
        <v xml:space="preserve"> </v>
      </c>
      <c r="M58" s="128" t="str">
        <f t="shared" si="1"/>
        <v xml:space="preserve"> </v>
      </c>
      <c r="N58" s="129" t="str">
        <f t="shared" si="2"/>
        <v xml:space="preserve"> </v>
      </c>
      <c r="O58" s="117"/>
      <c r="P58" s="130" t="s">
        <v>34</v>
      </c>
      <c r="Q58" s="416">
        <f t="shared" si="18"/>
        <v>0.41379310344827586</v>
      </c>
      <c r="R58" s="381"/>
      <c r="S58" s="117"/>
      <c r="T58" s="117"/>
      <c r="U58" s="117"/>
      <c r="V58" s="117"/>
      <c r="W58" s="117"/>
      <c r="X58" s="1"/>
      <c r="Y58" s="1"/>
      <c r="Z58" s="1"/>
      <c r="AA58" s="1"/>
      <c r="AB58" s="1"/>
      <c r="AC58" s="1"/>
      <c r="AD58" s="6"/>
    </row>
    <row r="59" spans="1:30" ht="24" customHeight="1">
      <c r="A59" s="108"/>
      <c r="B59" s="121">
        <v>46</v>
      </c>
      <c r="C59" s="203"/>
      <c r="D59" s="204"/>
      <c r="E59" s="205"/>
      <c r="F59" s="189"/>
      <c r="G59" s="189"/>
      <c r="H59" s="189"/>
      <c r="I59" s="189"/>
      <c r="J59" s="190"/>
      <c r="K59" s="117"/>
      <c r="L59" s="127" t="str">
        <f t="shared" si="0"/>
        <v xml:space="preserve"> </v>
      </c>
      <c r="M59" s="128" t="str">
        <f t="shared" si="1"/>
        <v xml:space="preserve"> </v>
      </c>
      <c r="N59" s="129" t="str">
        <f t="shared" si="2"/>
        <v xml:space="preserve"> </v>
      </c>
      <c r="O59" s="1"/>
      <c r="P59" s="185" t="s">
        <v>35</v>
      </c>
      <c r="Q59" s="398">
        <f t="shared" si="18"/>
        <v>0.55172413793103448</v>
      </c>
      <c r="R59" s="381"/>
      <c r="S59" s="79"/>
      <c r="T59" s="79"/>
      <c r="U59" s="79"/>
      <c r="V59" s="79"/>
      <c r="W59" s="79"/>
      <c r="X59" s="1"/>
      <c r="Y59" s="1"/>
      <c r="Z59" s="1"/>
      <c r="AA59" s="1"/>
      <c r="AB59" s="1"/>
      <c r="AC59" s="1"/>
      <c r="AD59" s="6"/>
    </row>
    <row r="60" spans="1:30" ht="24" customHeight="1">
      <c r="A60" s="108"/>
      <c r="B60" s="209">
        <v>47</v>
      </c>
      <c r="C60" s="207"/>
      <c r="D60" s="208"/>
      <c r="E60" s="189"/>
      <c r="F60" s="189"/>
      <c r="G60" s="189"/>
      <c r="H60" s="189"/>
      <c r="I60" s="189"/>
      <c r="J60" s="190"/>
      <c r="K60" s="117"/>
      <c r="L60" s="127" t="str">
        <f t="shared" si="0"/>
        <v xml:space="preserve"> </v>
      </c>
      <c r="M60" s="128" t="str">
        <f t="shared" si="1"/>
        <v xml:space="preserve"> </v>
      </c>
      <c r="N60" s="129" t="str">
        <f t="shared" si="2"/>
        <v xml:space="preserve"> </v>
      </c>
      <c r="O60" s="1"/>
      <c r="P60" s="140" t="s">
        <v>36</v>
      </c>
      <c r="Q60" s="399">
        <f t="shared" si="18"/>
        <v>3.4482758620689655E-2</v>
      </c>
      <c r="R60" s="381"/>
      <c r="S60" s="79"/>
      <c r="T60" s="79"/>
      <c r="U60" s="79"/>
      <c r="V60" s="79"/>
      <c r="W60" s="79"/>
      <c r="X60" s="1"/>
      <c r="Y60" s="1"/>
      <c r="Z60" s="1"/>
      <c r="AA60" s="1"/>
      <c r="AB60" s="1"/>
      <c r="AC60" s="1"/>
      <c r="AD60" s="6"/>
    </row>
    <row r="61" spans="1:30" ht="24" customHeight="1">
      <c r="A61" s="108"/>
      <c r="B61" s="210">
        <v>48</v>
      </c>
      <c r="C61" s="211"/>
      <c r="D61" s="212"/>
      <c r="E61" s="213"/>
      <c r="F61" s="214"/>
      <c r="G61" s="214"/>
      <c r="H61" s="214"/>
      <c r="I61" s="214"/>
      <c r="J61" s="215"/>
      <c r="K61" s="117"/>
      <c r="L61" s="216" t="str">
        <f t="shared" si="0"/>
        <v xml:space="preserve"> </v>
      </c>
      <c r="M61" s="217" t="str">
        <f t="shared" si="1"/>
        <v xml:space="preserve"> </v>
      </c>
      <c r="N61" s="218" t="str">
        <f t="shared" si="2"/>
        <v xml:space="preserve"> </v>
      </c>
      <c r="O61" s="1"/>
      <c r="P61" s="145" t="s">
        <v>26</v>
      </c>
      <c r="Q61" s="400">
        <f>SUM(Q57:R60)</f>
        <v>0.99999999999999989</v>
      </c>
      <c r="R61" s="401"/>
      <c r="S61" s="79"/>
      <c r="T61" s="79"/>
      <c r="U61" s="79"/>
      <c r="V61" s="79"/>
      <c r="W61" s="79"/>
      <c r="X61" s="1"/>
      <c r="Y61" s="1"/>
      <c r="Z61" s="1"/>
      <c r="AA61" s="1"/>
      <c r="AB61" s="1"/>
      <c r="AC61" s="1"/>
      <c r="AD61" s="6"/>
    </row>
    <row r="62" spans="1:30" ht="31.5" customHeight="1">
      <c r="A62" s="219"/>
      <c r="B62" s="68"/>
      <c r="S62" s="73"/>
      <c r="T62" s="73"/>
      <c r="U62" s="73"/>
      <c r="V62" s="73"/>
      <c r="W62" s="73"/>
      <c r="AD62" s="75"/>
    </row>
    <row r="63" spans="1:30" ht="32.25" customHeight="1">
      <c r="A63" s="42"/>
      <c r="B63" s="393" t="s">
        <v>60</v>
      </c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4"/>
      <c r="P63" s="393" t="s">
        <v>97</v>
      </c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4"/>
    </row>
    <row r="64" spans="1:30" ht="34.5" customHeight="1">
      <c r="A64" s="219"/>
      <c r="B64" s="68"/>
      <c r="O64" s="219"/>
      <c r="P64" s="73"/>
      <c r="Q64" s="73"/>
      <c r="R64" s="73"/>
      <c r="S64" s="73"/>
      <c r="T64" s="73"/>
      <c r="U64" s="73"/>
      <c r="V64" s="73"/>
      <c r="W64" s="73"/>
      <c r="AD64" s="75"/>
    </row>
    <row r="65" spans="1:30" ht="15.75" customHeight="1">
      <c r="A65" s="219"/>
      <c r="B65" s="68"/>
      <c r="L65" s="404" t="s">
        <v>98</v>
      </c>
      <c r="M65" s="405"/>
      <c r="N65" s="402" t="s">
        <v>61</v>
      </c>
      <c r="O65" s="219"/>
      <c r="P65" s="396" t="s">
        <v>53</v>
      </c>
      <c r="Q65" s="383"/>
      <c r="R65" s="383"/>
      <c r="S65" s="383"/>
      <c r="T65" s="383"/>
      <c r="U65" s="384"/>
      <c r="V65" s="73"/>
      <c r="W65" s="73"/>
      <c r="AD65" s="75"/>
    </row>
    <row r="66" spans="1:30" ht="15.75" customHeight="1">
      <c r="A66" s="219"/>
      <c r="B66" s="68"/>
      <c r="L66" s="406"/>
      <c r="M66" s="407"/>
      <c r="N66" s="425"/>
      <c r="O66" s="219"/>
      <c r="P66" s="397" t="s">
        <v>99</v>
      </c>
      <c r="Q66" s="383"/>
      <c r="R66" s="383"/>
      <c r="S66" s="383"/>
      <c r="T66" s="383"/>
      <c r="U66" s="384"/>
      <c r="V66" s="73"/>
      <c r="W66" s="73"/>
      <c r="AD66" s="75"/>
    </row>
    <row r="67" spans="1:30" ht="15.75" customHeight="1">
      <c r="A67" s="220"/>
      <c r="B67" s="221" t="s">
        <v>57</v>
      </c>
      <c r="C67" s="351" t="s">
        <v>58</v>
      </c>
      <c r="D67" s="351" t="s">
        <v>59</v>
      </c>
      <c r="E67" s="351" t="s">
        <v>60</v>
      </c>
      <c r="G67" s="106" t="s">
        <v>17</v>
      </c>
      <c r="H67" s="91" t="s">
        <v>18</v>
      </c>
      <c r="I67" s="92" t="s">
        <v>19</v>
      </c>
      <c r="J67" s="92" t="s">
        <v>20</v>
      </c>
      <c r="K67" s="93" t="s">
        <v>21</v>
      </c>
      <c r="L67" s="102" t="s">
        <v>54</v>
      </c>
      <c r="M67" s="222" t="s">
        <v>55</v>
      </c>
      <c r="N67" s="440"/>
      <c r="O67" s="219"/>
      <c r="P67" s="105" t="s">
        <v>16</v>
      </c>
      <c r="Q67" s="97" t="s">
        <v>17</v>
      </c>
      <c r="R67" s="223" t="s">
        <v>18</v>
      </c>
      <c r="S67" s="224" t="s">
        <v>19</v>
      </c>
      <c r="T67" s="224" t="s">
        <v>20</v>
      </c>
      <c r="U67" s="100" t="s">
        <v>21</v>
      </c>
      <c r="V67" s="73"/>
      <c r="W67" s="73"/>
      <c r="AD67" s="75"/>
    </row>
    <row r="68" spans="1:30" ht="25.5" customHeight="1">
      <c r="A68" s="44"/>
      <c r="B68" s="225">
        <v>1</v>
      </c>
      <c r="C68" s="353">
        <v>1016047417</v>
      </c>
      <c r="D68" s="353" t="s">
        <v>261</v>
      </c>
      <c r="E68" s="353" t="s">
        <v>108</v>
      </c>
      <c r="G68" s="143">
        <f>VLOOKUP($C68,$C$14:$N$40,4,FALSE)</f>
        <v>1</v>
      </c>
      <c r="H68" s="143">
        <f>VLOOKUP($C68,$C$14:$N$40,5,FALSE)</f>
        <v>2</v>
      </c>
      <c r="I68" s="143">
        <f>VLOOKUP($C68,$C$14:$N$40,6,FALSE)</f>
        <v>3</v>
      </c>
      <c r="J68" s="143">
        <f>VLOOKUP($C68,$C$14:$N$40,7,FALSE)</f>
        <v>1</v>
      </c>
      <c r="K68" s="143">
        <f>VLOOKUP($C68,$C$14:$N$40,8,FALSE)</f>
        <v>2</v>
      </c>
      <c r="L68" s="143">
        <f>VLOOKUP($C68,$C$14:$N$40,9,FALSE)</f>
        <v>0</v>
      </c>
      <c r="M68" s="143">
        <f>VLOOKUP($C68,$C$14:$N$40,10,FALSE)</f>
        <v>1.5</v>
      </c>
      <c r="N68" s="143">
        <f>VLOOKUP($C68,$C$14:$N$40,11,FALSE)</f>
        <v>2</v>
      </c>
      <c r="O68" s="43"/>
      <c r="P68" s="227" t="s">
        <v>22</v>
      </c>
      <c r="Q68" s="228">
        <f t="shared" ref="Q68:U68" si="19">COUNTIF(G$68:G$87,"0")</f>
        <v>1</v>
      </c>
      <c r="R68" s="229">
        <f t="shared" si="19"/>
        <v>0</v>
      </c>
      <c r="S68" s="229">
        <f t="shared" si="19"/>
        <v>0</v>
      </c>
      <c r="T68" s="229">
        <f t="shared" si="19"/>
        <v>0</v>
      </c>
      <c r="U68" s="230">
        <f t="shared" si="19"/>
        <v>0</v>
      </c>
      <c r="V68" s="79"/>
      <c r="W68" s="79"/>
      <c r="X68" s="1"/>
      <c r="Y68" s="1"/>
      <c r="Z68" s="1"/>
      <c r="AA68" s="1"/>
      <c r="AB68" s="1"/>
      <c r="AC68" s="1"/>
      <c r="AD68" s="6"/>
    </row>
    <row r="69" spans="1:30" ht="25.5" customHeight="1">
      <c r="A69" s="44"/>
      <c r="B69" s="231">
        <v>2</v>
      </c>
      <c r="C69" s="353">
        <v>1077234838</v>
      </c>
      <c r="D69" s="353" t="s">
        <v>250</v>
      </c>
      <c r="E69" s="353" t="s">
        <v>108</v>
      </c>
      <c r="G69" s="143">
        <f t="shared" ref="G69:G70" si="20">VLOOKUP($C69,$C$14:$N$40,4,FALSE)</f>
        <v>0</v>
      </c>
      <c r="H69" s="143">
        <f t="shared" ref="H69:H70" si="21">VLOOKUP($C69,$C$14:$N$40,5,FALSE)</f>
        <v>3</v>
      </c>
      <c r="I69" s="143">
        <f t="shared" ref="I69:I70" si="22">VLOOKUP($C69,$C$14:$N$40,6,FALSE)</f>
        <v>2</v>
      </c>
      <c r="J69" s="143">
        <f t="shared" ref="J69:J70" si="23">VLOOKUP($C69,$C$14:$N$40,7,FALSE)</f>
        <v>3</v>
      </c>
      <c r="K69" s="143">
        <f t="shared" ref="K69:K70" si="24">VLOOKUP($C69,$C$14:$N$40,8,FALSE)</f>
        <v>1</v>
      </c>
      <c r="L69" s="143">
        <f t="shared" ref="L69:L70" si="25">VLOOKUP($C69,$C$14:$N$40,9,FALSE)</f>
        <v>0</v>
      </c>
      <c r="M69" s="143">
        <f t="shared" ref="M69:M70" si="26">VLOOKUP($C69,$C$14:$N$40,10,FALSE)</f>
        <v>1.5</v>
      </c>
      <c r="N69" s="143">
        <f t="shared" ref="N69:N70" si="27">VLOOKUP($C69,$C$14:$N$40,11,FALSE)</f>
        <v>2</v>
      </c>
      <c r="O69" s="43"/>
      <c r="P69" s="232" t="s">
        <v>23</v>
      </c>
      <c r="Q69" s="233">
        <f t="shared" ref="Q69:U69" si="28">COUNTIF(G$68:G$87,"1")</f>
        <v>2</v>
      </c>
      <c r="R69" s="234">
        <f t="shared" si="28"/>
        <v>0</v>
      </c>
      <c r="S69" s="234">
        <f t="shared" si="28"/>
        <v>0</v>
      </c>
      <c r="T69" s="234">
        <f t="shared" si="28"/>
        <v>2</v>
      </c>
      <c r="U69" s="235">
        <f t="shared" si="28"/>
        <v>2</v>
      </c>
      <c r="V69" s="79"/>
      <c r="W69" s="79"/>
      <c r="X69" s="1"/>
      <c r="Y69" s="1"/>
      <c r="Z69" s="1"/>
      <c r="AA69" s="1"/>
      <c r="AB69" s="1"/>
      <c r="AC69" s="1"/>
      <c r="AD69" s="6"/>
    </row>
    <row r="70" spans="1:30" ht="25.5" customHeight="1">
      <c r="A70" s="44"/>
      <c r="B70" s="231">
        <v>3</v>
      </c>
      <c r="C70" s="353">
        <v>1127723135</v>
      </c>
      <c r="D70" s="353" t="s">
        <v>260</v>
      </c>
      <c r="E70" s="353" t="s">
        <v>108</v>
      </c>
      <c r="G70" s="143">
        <f t="shared" si="20"/>
        <v>1</v>
      </c>
      <c r="H70" s="143">
        <f t="shared" si="21"/>
        <v>2</v>
      </c>
      <c r="I70" s="143">
        <f t="shared" si="22"/>
        <v>3</v>
      </c>
      <c r="J70" s="143">
        <f t="shared" si="23"/>
        <v>1</v>
      </c>
      <c r="K70" s="143">
        <f t="shared" si="24"/>
        <v>1</v>
      </c>
      <c r="L70" s="143">
        <f t="shared" si="25"/>
        <v>0</v>
      </c>
      <c r="M70" s="143">
        <f t="shared" si="26"/>
        <v>1.5</v>
      </c>
      <c r="N70" s="143">
        <f t="shared" si="27"/>
        <v>1.6666666666666667</v>
      </c>
      <c r="O70" s="43"/>
      <c r="P70" s="243" t="s">
        <v>24</v>
      </c>
      <c r="Q70" s="244">
        <f t="shared" ref="Q70:U70" si="29">COUNTIF(G$68:G$87,"2")</f>
        <v>0</v>
      </c>
      <c r="R70" s="26">
        <f t="shared" si="29"/>
        <v>2</v>
      </c>
      <c r="S70" s="26">
        <f t="shared" si="29"/>
        <v>1</v>
      </c>
      <c r="T70" s="26">
        <f t="shared" si="29"/>
        <v>0</v>
      </c>
      <c r="U70" s="52">
        <f t="shared" si="29"/>
        <v>1</v>
      </c>
      <c r="V70" s="79"/>
      <c r="W70" s="79"/>
      <c r="X70" s="1"/>
      <c r="Y70" s="1"/>
      <c r="Z70" s="1"/>
      <c r="AA70" s="1"/>
      <c r="AB70" s="1"/>
      <c r="AC70" s="1"/>
      <c r="AD70" s="6"/>
    </row>
    <row r="71" spans="1:30" ht="25.5" customHeight="1">
      <c r="A71" s="44"/>
      <c r="B71" s="231">
        <v>4</v>
      </c>
      <c r="C71" s="245"/>
      <c r="D71" s="245"/>
      <c r="E71" s="246"/>
      <c r="F71" s="247"/>
      <c r="G71" s="246" t="str">
        <f t="shared" ref="G71:G87" si="30">IFERROR(VLOOKUP($C71,$C$14:$K$61,4,"FALSE"),"")</f>
        <v/>
      </c>
      <c r="H71" s="246" t="str">
        <f t="shared" ref="H71:H87" si="31">IFERROR(VLOOKUP($C71,$C$14:$K$61,5,"FALSE"),"")</f>
        <v/>
      </c>
      <c r="I71" s="246" t="str">
        <f t="shared" ref="I71:I87" si="32">IFERROR(VLOOKUP($C71,$C$14:$K$61,6,"FALSE"),"")</f>
        <v/>
      </c>
      <c r="J71" s="246" t="str">
        <f t="shared" ref="J71:J87" si="33">IFERROR(VLOOKUP($C71,$C$14:$K$61,7,"FALSE"),"")</f>
        <v/>
      </c>
      <c r="K71" s="248" t="str">
        <f t="shared" ref="K71:K87" si="34">IFERROR(VLOOKUP($C71,$C$14:$K$61,8,"FALSE"),"")</f>
        <v/>
      </c>
      <c r="L71" s="249" t="str">
        <f t="shared" ref="L71:L87" si="35">IFERROR(VLOOKUP($C71,$C$14:$N$61,10,"FALSE"),"")</f>
        <v/>
      </c>
      <c r="M71" s="250" t="str">
        <f t="shared" ref="M71:M87" si="36">IFERROR(VLOOKUP($C71,$C$14:$N$61,11,"FALSE"),"")</f>
        <v/>
      </c>
      <c r="N71" s="251" t="str">
        <f t="shared" ref="N71:N87" si="37">IFERROR(VLOOKUP($C71,$C$14:$N$61,12,"FALSE"),"")</f>
        <v/>
      </c>
      <c r="O71" s="43"/>
      <c r="P71" s="252" t="s">
        <v>25</v>
      </c>
      <c r="Q71" s="253">
        <f t="shared" ref="Q71:U71" si="38">COUNTIF(G$68:G$87,"3")</f>
        <v>0</v>
      </c>
      <c r="R71" s="28">
        <f t="shared" si="38"/>
        <v>1</v>
      </c>
      <c r="S71" s="28">
        <f t="shared" si="38"/>
        <v>2</v>
      </c>
      <c r="T71" s="28">
        <f t="shared" si="38"/>
        <v>1</v>
      </c>
      <c r="U71" s="53">
        <f t="shared" si="38"/>
        <v>0</v>
      </c>
      <c r="V71" s="79"/>
      <c r="W71" s="79"/>
      <c r="X71" s="1"/>
      <c r="Y71" s="1"/>
      <c r="Z71" s="1"/>
      <c r="AA71" s="1"/>
      <c r="AB71" s="1"/>
      <c r="AC71" s="1"/>
      <c r="AD71" s="6"/>
    </row>
    <row r="72" spans="1:30" ht="25.5" customHeight="1">
      <c r="A72" s="44"/>
      <c r="B72" s="231">
        <v>5</v>
      </c>
      <c r="C72" s="236"/>
      <c r="D72" s="236"/>
      <c r="E72" s="237"/>
      <c r="F72" s="7"/>
      <c r="G72" s="238" t="str">
        <f t="shared" si="30"/>
        <v/>
      </c>
      <c r="H72" s="238" t="str">
        <f t="shared" si="31"/>
        <v/>
      </c>
      <c r="I72" s="238" t="str">
        <f t="shared" si="32"/>
        <v/>
      </c>
      <c r="J72" s="238" t="str">
        <f t="shared" si="33"/>
        <v/>
      </c>
      <c r="K72" s="239" t="str">
        <f t="shared" si="34"/>
        <v/>
      </c>
      <c r="L72" s="240" t="str">
        <f t="shared" si="35"/>
        <v/>
      </c>
      <c r="M72" s="241" t="str">
        <f t="shared" si="36"/>
        <v/>
      </c>
      <c r="N72" s="242" t="str">
        <f t="shared" si="37"/>
        <v/>
      </c>
      <c r="O72" s="43"/>
      <c r="P72" s="254" t="s">
        <v>26</v>
      </c>
      <c r="Q72" s="255">
        <f t="shared" ref="Q72:U72" si="39">SUM(Q68:Q71)</f>
        <v>3</v>
      </c>
      <c r="R72" s="47">
        <f t="shared" si="39"/>
        <v>3</v>
      </c>
      <c r="S72" s="47">
        <f t="shared" si="39"/>
        <v>3</v>
      </c>
      <c r="T72" s="47">
        <f t="shared" si="39"/>
        <v>3</v>
      </c>
      <c r="U72" s="48">
        <f t="shared" si="39"/>
        <v>3</v>
      </c>
      <c r="V72" s="79"/>
      <c r="W72" s="79"/>
      <c r="X72" s="1"/>
      <c r="Y72" s="1"/>
      <c r="Z72" s="1"/>
      <c r="AA72" s="1"/>
      <c r="AB72" s="1"/>
      <c r="AC72" s="1"/>
      <c r="AD72" s="6"/>
    </row>
    <row r="73" spans="1:30" ht="25.5" customHeight="1">
      <c r="A73" s="44"/>
      <c r="B73" s="231">
        <v>6</v>
      </c>
      <c r="C73" s="245"/>
      <c r="D73" s="245"/>
      <c r="E73" s="246"/>
      <c r="F73" s="247"/>
      <c r="G73" s="246" t="str">
        <f t="shared" si="30"/>
        <v/>
      </c>
      <c r="H73" s="246" t="str">
        <f t="shared" si="31"/>
        <v/>
      </c>
      <c r="I73" s="246" t="str">
        <f t="shared" si="32"/>
        <v/>
      </c>
      <c r="J73" s="246" t="str">
        <f t="shared" si="33"/>
        <v/>
      </c>
      <c r="K73" s="248" t="str">
        <f t="shared" si="34"/>
        <v/>
      </c>
      <c r="L73" s="249" t="str">
        <f t="shared" si="35"/>
        <v/>
      </c>
      <c r="M73" s="250" t="str">
        <f t="shared" si="36"/>
        <v/>
      </c>
      <c r="N73" s="251" t="str">
        <f t="shared" si="37"/>
        <v/>
      </c>
      <c r="O73" s="43"/>
      <c r="P73" s="148"/>
      <c r="Q73" s="79"/>
      <c r="R73" s="79"/>
      <c r="S73" s="79"/>
      <c r="T73" s="79"/>
      <c r="U73" s="256"/>
      <c r="V73" s="79"/>
      <c r="W73" s="79"/>
      <c r="X73" s="1"/>
      <c r="Y73" s="1"/>
      <c r="Z73" s="1"/>
      <c r="AA73" s="1"/>
      <c r="AB73" s="1"/>
      <c r="AC73" s="1"/>
      <c r="AD73" s="6"/>
    </row>
    <row r="74" spans="1:30" ht="25.5" customHeight="1">
      <c r="A74" s="44"/>
      <c r="B74" s="231">
        <v>7</v>
      </c>
      <c r="C74" s="236"/>
      <c r="D74" s="236"/>
      <c r="E74" s="237"/>
      <c r="F74" s="7"/>
      <c r="G74" s="238" t="str">
        <f t="shared" si="30"/>
        <v/>
      </c>
      <c r="H74" s="238" t="str">
        <f t="shared" si="31"/>
        <v/>
      </c>
      <c r="I74" s="238" t="str">
        <f t="shared" si="32"/>
        <v/>
      </c>
      <c r="J74" s="238" t="str">
        <f t="shared" si="33"/>
        <v/>
      </c>
      <c r="K74" s="239" t="str">
        <f t="shared" si="34"/>
        <v/>
      </c>
      <c r="L74" s="240" t="str">
        <f t="shared" si="35"/>
        <v/>
      </c>
      <c r="M74" s="241" t="str">
        <f t="shared" si="36"/>
        <v/>
      </c>
      <c r="N74" s="242" t="str">
        <f t="shared" si="37"/>
        <v/>
      </c>
      <c r="O74" s="43"/>
      <c r="P74" s="397" t="s">
        <v>70</v>
      </c>
      <c r="Q74" s="383"/>
      <c r="R74" s="383"/>
      <c r="S74" s="383"/>
      <c r="T74" s="383"/>
      <c r="U74" s="384"/>
      <c r="V74" s="79"/>
      <c r="W74" s="79"/>
      <c r="X74" s="1"/>
      <c r="Y74" s="1"/>
      <c r="Z74" s="1"/>
      <c r="AA74" s="1"/>
      <c r="AB74" s="1"/>
      <c r="AC74" s="1"/>
      <c r="AD74" s="6"/>
    </row>
    <row r="75" spans="1:30" ht="25.5" customHeight="1">
      <c r="A75" s="44"/>
      <c r="B75" s="231">
        <v>8</v>
      </c>
      <c r="C75" s="245"/>
      <c r="D75" s="245"/>
      <c r="E75" s="246"/>
      <c r="F75" s="247"/>
      <c r="G75" s="246" t="str">
        <f t="shared" si="30"/>
        <v/>
      </c>
      <c r="H75" s="246" t="str">
        <f t="shared" si="31"/>
        <v/>
      </c>
      <c r="I75" s="246" t="str">
        <f t="shared" si="32"/>
        <v/>
      </c>
      <c r="J75" s="246" t="str">
        <f t="shared" si="33"/>
        <v/>
      </c>
      <c r="K75" s="248" t="str">
        <f t="shared" si="34"/>
        <v/>
      </c>
      <c r="L75" s="249" t="str">
        <f t="shared" si="35"/>
        <v/>
      </c>
      <c r="M75" s="250" t="str">
        <f t="shared" si="36"/>
        <v/>
      </c>
      <c r="N75" s="251" t="str">
        <f t="shared" si="37"/>
        <v/>
      </c>
      <c r="O75" s="43"/>
      <c r="P75" s="426" t="s">
        <v>16</v>
      </c>
      <c r="Q75" s="427" t="s">
        <v>17</v>
      </c>
      <c r="R75" s="433" t="s">
        <v>18</v>
      </c>
      <c r="S75" s="429" t="s">
        <v>19</v>
      </c>
      <c r="T75" s="429" t="s">
        <v>20</v>
      </c>
      <c r="U75" s="431" t="s">
        <v>21</v>
      </c>
      <c r="V75" s="79"/>
      <c r="W75" s="79"/>
      <c r="X75" s="1"/>
      <c r="Y75" s="1"/>
      <c r="Z75" s="1"/>
      <c r="AA75" s="1"/>
      <c r="AB75" s="1"/>
      <c r="AC75" s="1"/>
      <c r="AD75" s="6"/>
    </row>
    <row r="76" spans="1:30" ht="25.5" customHeight="1">
      <c r="A76" s="44"/>
      <c r="B76" s="231">
        <v>9</v>
      </c>
      <c r="C76" s="236"/>
      <c r="D76" s="236"/>
      <c r="E76" s="237"/>
      <c r="F76" s="7"/>
      <c r="G76" s="238" t="str">
        <f t="shared" si="30"/>
        <v/>
      </c>
      <c r="H76" s="238" t="str">
        <f t="shared" si="31"/>
        <v/>
      </c>
      <c r="I76" s="238" t="str">
        <f t="shared" si="32"/>
        <v/>
      </c>
      <c r="J76" s="238" t="str">
        <f t="shared" si="33"/>
        <v/>
      </c>
      <c r="K76" s="239" t="str">
        <f t="shared" si="34"/>
        <v/>
      </c>
      <c r="L76" s="240" t="str">
        <f t="shared" si="35"/>
        <v/>
      </c>
      <c r="M76" s="241" t="str">
        <f t="shared" si="36"/>
        <v/>
      </c>
      <c r="N76" s="242" t="str">
        <f t="shared" si="37"/>
        <v/>
      </c>
      <c r="O76" s="43"/>
      <c r="P76" s="403"/>
      <c r="Q76" s="428"/>
      <c r="R76" s="434"/>
      <c r="S76" s="430"/>
      <c r="T76" s="430"/>
      <c r="U76" s="432"/>
      <c r="V76" s="79"/>
      <c r="W76" s="79"/>
      <c r="X76" s="1"/>
      <c r="Y76" s="1"/>
      <c r="Z76" s="1"/>
      <c r="AA76" s="1"/>
      <c r="AB76" s="1"/>
      <c r="AC76" s="1"/>
      <c r="AD76" s="6"/>
    </row>
    <row r="77" spans="1:30" ht="25.5" customHeight="1">
      <c r="A77" s="44"/>
      <c r="B77" s="231">
        <v>10</v>
      </c>
      <c r="C77" s="245"/>
      <c r="D77" s="245"/>
      <c r="E77" s="246"/>
      <c r="F77" s="247"/>
      <c r="G77" s="246" t="str">
        <f t="shared" si="30"/>
        <v/>
      </c>
      <c r="H77" s="246" t="str">
        <f t="shared" si="31"/>
        <v/>
      </c>
      <c r="I77" s="246" t="str">
        <f t="shared" si="32"/>
        <v/>
      </c>
      <c r="J77" s="246" t="str">
        <f t="shared" si="33"/>
        <v/>
      </c>
      <c r="K77" s="248" t="str">
        <f t="shared" si="34"/>
        <v/>
      </c>
      <c r="L77" s="249" t="str">
        <f t="shared" si="35"/>
        <v/>
      </c>
      <c r="M77" s="250" t="str">
        <f t="shared" si="36"/>
        <v/>
      </c>
      <c r="N77" s="251" t="str">
        <f t="shared" si="37"/>
        <v/>
      </c>
      <c r="O77" s="43"/>
      <c r="P77" s="154" t="s">
        <v>33</v>
      </c>
      <c r="Q77" s="155">
        <f t="shared" ref="Q77:U77" si="40">(Q68*100/Q72)/100</f>
        <v>0.33333333333333337</v>
      </c>
      <c r="R77" s="156">
        <f t="shared" si="40"/>
        <v>0</v>
      </c>
      <c r="S77" s="156">
        <f t="shared" si="40"/>
        <v>0</v>
      </c>
      <c r="T77" s="156">
        <f t="shared" si="40"/>
        <v>0</v>
      </c>
      <c r="U77" s="157">
        <f t="shared" si="40"/>
        <v>0</v>
      </c>
      <c r="V77" s="1"/>
      <c r="W77" s="1"/>
      <c r="X77" s="1"/>
      <c r="Y77" s="1"/>
      <c r="Z77" s="1"/>
      <c r="AA77" s="1"/>
      <c r="AB77" s="1"/>
      <c r="AC77" s="1"/>
      <c r="AD77" s="6"/>
    </row>
    <row r="78" spans="1:30" ht="25.5" customHeight="1">
      <c r="A78" s="44"/>
      <c r="B78" s="231">
        <v>11</v>
      </c>
      <c r="C78" s="236"/>
      <c r="D78" s="236"/>
      <c r="E78" s="237"/>
      <c r="F78" s="257"/>
      <c r="G78" s="238" t="str">
        <f t="shared" si="30"/>
        <v/>
      </c>
      <c r="H78" s="238" t="str">
        <f t="shared" si="31"/>
        <v/>
      </c>
      <c r="I78" s="238" t="str">
        <f t="shared" si="32"/>
        <v/>
      </c>
      <c r="J78" s="238" t="str">
        <f t="shared" si="33"/>
        <v/>
      </c>
      <c r="K78" s="239" t="str">
        <f t="shared" si="34"/>
        <v/>
      </c>
      <c r="L78" s="240" t="str">
        <f t="shared" si="35"/>
        <v/>
      </c>
      <c r="M78" s="241" t="str">
        <f t="shared" si="36"/>
        <v/>
      </c>
      <c r="N78" s="242" t="str">
        <f t="shared" si="37"/>
        <v/>
      </c>
      <c r="O78" s="43"/>
      <c r="P78" s="130" t="s">
        <v>34</v>
      </c>
      <c r="Q78" s="158">
        <f t="shared" ref="Q78:U78" si="41">(Q69*100/Q72)/100</f>
        <v>0.66666666666666674</v>
      </c>
      <c r="R78" s="159">
        <f t="shared" si="41"/>
        <v>0</v>
      </c>
      <c r="S78" s="159">
        <f t="shared" si="41"/>
        <v>0</v>
      </c>
      <c r="T78" s="159">
        <f t="shared" si="41"/>
        <v>0.66666666666666674</v>
      </c>
      <c r="U78" s="160">
        <f t="shared" si="41"/>
        <v>0.66666666666666674</v>
      </c>
      <c r="V78" s="1"/>
      <c r="W78" s="1"/>
      <c r="X78" s="1"/>
      <c r="Y78" s="1"/>
      <c r="Z78" s="1"/>
      <c r="AA78" s="1"/>
      <c r="AB78" s="1"/>
      <c r="AC78" s="1"/>
      <c r="AD78" s="6"/>
    </row>
    <row r="79" spans="1:30" ht="25.5" customHeight="1">
      <c r="A79" s="44"/>
      <c r="B79" s="231">
        <v>12</v>
      </c>
      <c r="C79" s="245"/>
      <c r="D79" s="245"/>
      <c r="E79" s="246"/>
      <c r="F79" s="247"/>
      <c r="G79" s="246" t="str">
        <f t="shared" si="30"/>
        <v/>
      </c>
      <c r="H79" s="246" t="str">
        <f t="shared" si="31"/>
        <v/>
      </c>
      <c r="I79" s="246" t="str">
        <f t="shared" si="32"/>
        <v/>
      </c>
      <c r="J79" s="246" t="str">
        <f t="shared" si="33"/>
        <v/>
      </c>
      <c r="K79" s="248" t="str">
        <f t="shared" si="34"/>
        <v/>
      </c>
      <c r="L79" s="249" t="str">
        <f t="shared" si="35"/>
        <v/>
      </c>
      <c r="M79" s="250" t="str">
        <f t="shared" si="36"/>
        <v/>
      </c>
      <c r="N79" s="251" t="str">
        <f t="shared" si="37"/>
        <v/>
      </c>
      <c r="O79" s="43"/>
      <c r="P79" s="161" t="s">
        <v>35</v>
      </c>
      <c r="Q79" s="162">
        <f t="shared" ref="Q79:U79" si="42">(Q70*100/Q72)/100</f>
        <v>0</v>
      </c>
      <c r="R79" s="163">
        <f t="shared" si="42"/>
        <v>0.66666666666666674</v>
      </c>
      <c r="S79" s="163">
        <f t="shared" si="42"/>
        <v>0.33333333333333337</v>
      </c>
      <c r="T79" s="163">
        <f t="shared" si="42"/>
        <v>0</v>
      </c>
      <c r="U79" s="164">
        <f t="shared" si="42"/>
        <v>0.33333333333333337</v>
      </c>
      <c r="V79" s="1"/>
      <c r="W79" s="1"/>
      <c r="X79" s="1"/>
      <c r="Y79" s="1"/>
      <c r="Z79" s="1"/>
      <c r="AA79" s="1"/>
      <c r="AB79" s="1"/>
      <c r="AC79" s="1"/>
      <c r="AD79" s="6"/>
    </row>
    <row r="80" spans="1:30" ht="25.5" customHeight="1">
      <c r="A80" s="44"/>
      <c r="B80" s="231">
        <v>13</v>
      </c>
      <c r="C80" s="236"/>
      <c r="D80" s="236"/>
      <c r="E80" s="237"/>
      <c r="F80" s="257"/>
      <c r="G80" s="238" t="str">
        <f t="shared" si="30"/>
        <v/>
      </c>
      <c r="H80" s="238" t="str">
        <f t="shared" si="31"/>
        <v/>
      </c>
      <c r="I80" s="238" t="str">
        <f t="shared" si="32"/>
        <v/>
      </c>
      <c r="J80" s="238" t="str">
        <f t="shared" si="33"/>
        <v/>
      </c>
      <c r="K80" s="239" t="str">
        <f t="shared" si="34"/>
        <v/>
      </c>
      <c r="L80" s="240" t="str">
        <f t="shared" si="35"/>
        <v/>
      </c>
      <c r="M80" s="241" t="str">
        <f t="shared" si="36"/>
        <v/>
      </c>
      <c r="N80" s="242" t="str">
        <f t="shared" si="37"/>
        <v/>
      </c>
      <c r="O80" s="43"/>
      <c r="P80" s="140" t="s">
        <v>36</v>
      </c>
      <c r="Q80" s="167">
        <f t="shared" ref="Q80:U80" si="43">(Q71*100/Q72)/100</f>
        <v>0</v>
      </c>
      <c r="R80" s="168">
        <f t="shared" si="43"/>
        <v>0.33333333333333337</v>
      </c>
      <c r="S80" s="168">
        <f t="shared" si="43"/>
        <v>0.66666666666666674</v>
      </c>
      <c r="T80" s="168">
        <f t="shared" si="43"/>
        <v>0.33333333333333337</v>
      </c>
      <c r="U80" s="169">
        <f t="shared" si="43"/>
        <v>0</v>
      </c>
      <c r="V80" s="1"/>
      <c r="W80" s="1"/>
      <c r="X80" s="1"/>
      <c r="Y80" s="1"/>
      <c r="Z80" s="1"/>
      <c r="AA80" s="1"/>
      <c r="AB80" s="1"/>
      <c r="AC80" s="1"/>
      <c r="AD80" s="6"/>
    </row>
    <row r="81" spans="1:30" ht="25.5" customHeight="1">
      <c r="A81" s="44"/>
      <c r="B81" s="231">
        <v>14</v>
      </c>
      <c r="C81" s="245"/>
      <c r="D81" s="245"/>
      <c r="E81" s="246"/>
      <c r="F81" s="247"/>
      <c r="G81" s="246" t="str">
        <f t="shared" si="30"/>
        <v/>
      </c>
      <c r="H81" s="246" t="str">
        <f t="shared" si="31"/>
        <v/>
      </c>
      <c r="I81" s="246" t="str">
        <f t="shared" si="32"/>
        <v/>
      </c>
      <c r="J81" s="246" t="str">
        <f t="shared" si="33"/>
        <v/>
      </c>
      <c r="K81" s="248" t="str">
        <f t="shared" si="34"/>
        <v/>
      </c>
      <c r="L81" s="249" t="str">
        <f t="shared" si="35"/>
        <v/>
      </c>
      <c r="M81" s="250" t="str">
        <f t="shared" si="36"/>
        <v/>
      </c>
      <c r="N81" s="251" t="str">
        <f t="shared" si="37"/>
        <v/>
      </c>
      <c r="O81" s="43"/>
      <c r="P81" s="145" t="s">
        <v>26</v>
      </c>
      <c r="Q81" s="170">
        <f t="shared" ref="Q81:U81" si="44">SUM(Q77:Q80)</f>
        <v>1</v>
      </c>
      <c r="R81" s="171">
        <f t="shared" si="44"/>
        <v>1</v>
      </c>
      <c r="S81" s="171">
        <f t="shared" si="44"/>
        <v>1</v>
      </c>
      <c r="T81" s="171">
        <f t="shared" si="44"/>
        <v>1</v>
      </c>
      <c r="U81" s="172">
        <f t="shared" si="44"/>
        <v>1</v>
      </c>
      <c r="V81" s="1"/>
      <c r="W81" s="1"/>
      <c r="X81" s="1"/>
      <c r="Y81" s="1"/>
      <c r="Z81" s="1"/>
      <c r="AA81" s="1"/>
      <c r="AB81" s="1"/>
      <c r="AC81" s="1"/>
      <c r="AD81" s="6"/>
    </row>
    <row r="82" spans="1:30" ht="25.5" customHeight="1">
      <c r="A82" s="44"/>
      <c r="B82" s="231">
        <v>15</v>
      </c>
      <c r="C82" s="258"/>
      <c r="D82" s="258"/>
      <c r="E82" s="238"/>
      <c r="F82" s="7"/>
      <c r="G82" s="238" t="str">
        <f t="shared" si="30"/>
        <v/>
      </c>
      <c r="H82" s="238" t="str">
        <f t="shared" si="31"/>
        <v/>
      </c>
      <c r="I82" s="238" t="str">
        <f t="shared" si="32"/>
        <v/>
      </c>
      <c r="J82" s="238" t="str">
        <f t="shared" si="33"/>
        <v/>
      </c>
      <c r="K82" s="239" t="str">
        <f t="shared" si="34"/>
        <v/>
      </c>
      <c r="L82" s="240" t="str">
        <f t="shared" si="35"/>
        <v/>
      </c>
      <c r="M82" s="241" t="str">
        <f t="shared" si="36"/>
        <v/>
      </c>
      <c r="N82" s="242" t="str">
        <f t="shared" si="37"/>
        <v/>
      </c>
      <c r="O82" s="4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6"/>
    </row>
    <row r="83" spans="1:30" ht="25.5" customHeight="1">
      <c r="A83" s="44"/>
      <c r="B83" s="231">
        <v>16</v>
      </c>
      <c r="C83" s="245"/>
      <c r="D83" s="245"/>
      <c r="E83" s="246"/>
      <c r="F83" s="247"/>
      <c r="G83" s="246" t="str">
        <f t="shared" si="30"/>
        <v/>
      </c>
      <c r="H83" s="246" t="str">
        <f t="shared" si="31"/>
        <v/>
      </c>
      <c r="I83" s="246" t="str">
        <f t="shared" si="32"/>
        <v/>
      </c>
      <c r="J83" s="246" t="str">
        <f t="shared" si="33"/>
        <v/>
      </c>
      <c r="K83" s="248" t="str">
        <f t="shared" si="34"/>
        <v/>
      </c>
      <c r="L83" s="249" t="str">
        <f t="shared" si="35"/>
        <v/>
      </c>
      <c r="M83" s="250" t="str">
        <f t="shared" si="36"/>
        <v/>
      </c>
      <c r="N83" s="251" t="str">
        <f t="shared" si="37"/>
        <v/>
      </c>
      <c r="O83" s="43"/>
      <c r="P83" s="396" t="s">
        <v>81</v>
      </c>
      <c r="Q83" s="383"/>
      <c r="R83" s="38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6"/>
    </row>
    <row r="84" spans="1:30" ht="25.5" customHeight="1">
      <c r="A84" s="44"/>
      <c r="B84" s="231">
        <v>17</v>
      </c>
      <c r="C84" s="258"/>
      <c r="D84" s="258"/>
      <c r="E84" s="238"/>
      <c r="F84" s="7"/>
      <c r="G84" s="238" t="str">
        <f t="shared" si="30"/>
        <v/>
      </c>
      <c r="H84" s="238" t="str">
        <f t="shared" si="31"/>
        <v/>
      </c>
      <c r="I84" s="238" t="str">
        <f t="shared" si="32"/>
        <v/>
      </c>
      <c r="J84" s="238" t="str">
        <f t="shared" si="33"/>
        <v/>
      </c>
      <c r="K84" s="239" t="str">
        <f t="shared" si="34"/>
        <v/>
      </c>
      <c r="L84" s="240" t="str">
        <f t="shared" si="35"/>
        <v/>
      </c>
      <c r="M84" s="241" t="str">
        <f t="shared" si="36"/>
        <v/>
      </c>
      <c r="N84" s="242" t="str">
        <f t="shared" si="37"/>
        <v/>
      </c>
      <c r="O84" s="43"/>
      <c r="P84" s="397" t="s">
        <v>100</v>
      </c>
      <c r="Q84" s="383"/>
      <c r="R84" s="38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6"/>
    </row>
    <row r="85" spans="1:30" ht="25.5" customHeight="1">
      <c r="A85" s="44"/>
      <c r="B85" s="231">
        <v>18</v>
      </c>
      <c r="C85" s="245"/>
      <c r="D85" s="245"/>
      <c r="E85" s="246"/>
      <c r="F85" s="247"/>
      <c r="G85" s="246" t="str">
        <f t="shared" si="30"/>
        <v/>
      </c>
      <c r="H85" s="246" t="str">
        <f t="shared" si="31"/>
        <v/>
      </c>
      <c r="I85" s="246" t="str">
        <f t="shared" si="32"/>
        <v/>
      </c>
      <c r="J85" s="246" t="str">
        <f t="shared" si="33"/>
        <v/>
      </c>
      <c r="K85" s="248" t="str">
        <f t="shared" si="34"/>
        <v/>
      </c>
      <c r="L85" s="249" t="str">
        <f t="shared" si="35"/>
        <v/>
      </c>
      <c r="M85" s="250" t="str">
        <f t="shared" si="36"/>
        <v/>
      </c>
      <c r="N85" s="251" t="str">
        <f t="shared" si="37"/>
        <v/>
      </c>
      <c r="O85" s="43"/>
      <c r="P85" s="105" t="s">
        <v>16</v>
      </c>
      <c r="Q85" s="174" t="s">
        <v>14</v>
      </c>
      <c r="R85" s="175" t="s">
        <v>15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6"/>
    </row>
    <row r="86" spans="1:30" ht="25.5" customHeight="1">
      <c r="A86" s="44"/>
      <c r="B86" s="259">
        <v>19</v>
      </c>
      <c r="C86" s="260"/>
      <c r="D86" s="260"/>
      <c r="E86" s="261"/>
      <c r="F86" s="262"/>
      <c r="G86" s="261" t="str">
        <f t="shared" si="30"/>
        <v/>
      </c>
      <c r="H86" s="261" t="str">
        <f t="shared" si="31"/>
        <v/>
      </c>
      <c r="I86" s="261" t="str">
        <f t="shared" si="32"/>
        <v/>
      </c>
      <c r="J86" s="261" t="str">
        <f t="shared" si="33"/>
        <v/>
      </c>
      <c r="K86" s="263" t="str">
        <f t="shared" si="34"/>
        <v/>
      </c>
      <c r="L86" s="264" t="str">
        <f t="shared" si="35"/>
        <v/>
      </c>
      <c r="M86" s="265" t="str">
        <f t="shared" si="36"/>
        <v/>
      </c>
      <c r="N86" s="266" t="str">
        <f t="shared" si="37"/>
        <v/>
      </c>
      <c r="O86" s="43"/>
      <c r="P86" s="267" t="s">
        <v>22</v>
      </c>
      <c r="Q86" s="268">
        <f>COUNTIFS($L$68:$L$87,"&gt;=0",$L$68:$L$87,"&lt;0,99")</f>
        <v>3</v>
      </c>
      <c r="R86" s="269">
        <f>COUNTIFS($M$68:$M$87,"&gt;=0",$M$68:$M$87,"&lt;0,99")</f>
        <v>0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6"/>
    </row>
    <row r="87" spans="1:30" ht="25.5" customHeight="1">
      <c r="A87" s="44"/>
      <c r="B87" s="270">
        <v>20</v>
      </c>
      <c r="C87" s="271"/>
      <c r="D87" s="271"/>
      <c r="E87" s="272"/>
      <c r="F87" s="273"/>
      <c r="G87" s="272" t="str">
        <f t="shared" si="30"/>
        <v/>
      </c>
      <c r="H87" s="272" t="str">
        <f t="shared" si="31"/>
        <v/>
      </c>
      <c r="I87" s="272" t="str">
        <f t="shared" si="32"/>
        <v/>
      </c>
      <c r="J87" s="272" t="str">
        <f t="shared" si="33"/>
        <v/>
      </c>
      <c r="K87" s="274" t="str">
        <f t="shared" si="34"/>
        <v/>
      </c>
      <c r="L87" s="275" t="str">
        <f t="shared" si="35"/>
        <v/>
      </c>
      <c r="M87" s="276" t="str">
        <f t="shared" si="36"/>
        <v/>
      </c>
      <c r="N87" s="277" t="str">
        <f t="shared" si="37"/>
        <v/>
      </c>
      <c r="O87" s="43"/>
      <c r="P87" s="130" t="s">
        <v>23</v>
      </c>
      <c r="Q87" s="176">
        <f>COUNTIFS($L$68:$L$87,"&gt;=1",$L$68:$L$87,"&lt;1,99")</f>
        <v>0</v>
      </c>
      <c r="R87" s="177">
        <f>COUNTIFS($M$68:$M$87,"&gt;=1",$M$68:$M$87,"&lt;1,99")</f>
        <v>3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6"/>
    </row>
    <row r="88" spans="1:30" ht="25.5" customHeight="1">
      <c r="A88" s="44"/>
      <c r="B88" s="68"/>
      <c r="L88" s="42"/>
      <c r="M88" s="42"/>
      <c r="N88" s="42"/>
      <c r="O88" s="43"/>
      <c r="P88" s="137" t="s">
        <v>24</v>
      </c>
      <c r="Q88" s="179">
        <f>COUNTIFS($L$68:$L$87,"&gt;=2",$L$68:$L$87,"&lt;2,99")</f>
        <v>0</v>
      </c>
      <c r="R88" s="180">
        <f>COUNTIFS($M$68:$M$87,"&gt;=2",$M$68:$M$87,"&lt;2,99")</f>
        <v>0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6"/>
    </row>
    <row r="89" spans="1:30">
      <c r="A89" s="44"/>
      <c r="B89" s="393" t="s">
        <v>101</v>
      </c>
      <c r="C89" s="383"/>
      <c r="D89" s="383"/>
      <c r="E89" s="383"/>
      <c r="F89" s="383"/>
      <c r="G89" s="383"/>
      <c r="H89" s="383"/>
      <c r="I89" s="383"/>
      <c r="J89" s="383"/>
      <c r="K89" s="384"/>
      <c r="L89" s="278"/>
      <c r="M89" s="278"/>
      <c r="N89" s="278"/>
      <c r="O89" s="43"/>
      <c r="P89" s="140" t="s">
        <v>25</v>
      </c>
      <c r="Q89" s="181">
        <f>COUNTIF($L$68:$L$87,"3")</f>
        <v>0</v>
      </c>
      <c r="R89" s="182">
        <f>COUNTIF($M$68:$M$87,"3")</f>
        <v>0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6"/>
    </row>
    <row r="90" spans="1:30" ht="27.75" customHeight="1">
      <c r="A90" s="44"/>
      <c r="B90" s="68"/>
      <c r="L90" s="278"/>
      <c r="M90" s="278"/>
      <c r="N90" s="278"/>
      <c r="O90" s="43"/>
      <c r="P90" s="145" t="s">
        <v>26</v>
      </c>
      <c r="Q90" s="183">
        <f t="shared" ref="Q90:R90" si="45">SUM(Q86:Q89)</f>
        <v>3</v>
      </c>
      <c r="R90" s="184">
        <f t="shared" si="45"/>
        <v>3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6"/>
    </row>
    <row r="91" spans="1:30" ht="52.5" customHeight="1">
      <c r="A91" s="44"/>
      <c r="B91" s="279" t="s">
        <v>57</v>
      </c>
      <c r="C91" s="280"/>
      <c r="D91" s="280" t="s">
        <v>202</v>
      </c>
      <c r="E91" s="280"/>
      <c r="F91" s="281"/>
      <c r="G91" s="281"/>
      <c r="H91" s="282"/>
      <c r="I91" s="282"/>
      <c r="J91" s="282"/>
      <c r="K91" s="283"/>
      <c r="L91" s="278"/>
      <c r="M91" s="284"/>
      <c r="N91" s="278"/>
      <c r="O91" s="43"/>
      <c r="P91" s="148"/>
      <c r="Q91" s="117"/>
      <c r="R91" s="14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6"/>
    </row>
    <row r="92" spans="1:30" ht="25.5" customHeight="1">
      <c r="A92" s="44"/>
      <c r="B92" s="285">
        <v>1</v>
      </c>
      <c r="C92" s="287" t="s">
        <v>203</v>
      </c>
      <c r="D92" s="287" t="s">
        <v>204</v>
      </c>
      <c r="E92" s="288"/>
      <c r="F92" s="226"/>
      <c r="G92" s="289"/>
      <c r="H92" s="289"/>
      <c r="I92" s="289"/>
      <c r="J92" s="290"/>
      <c r="K92" s="291"/>
      <c r="L92" s="292"/>
      <c r="M92" s="293"/>
      <c r="N92" s="278"/>
      <c r="O92" s="43"/>
      <c r="P92" s="397" t="s">
        <v>70</v>
      </c>
      <c r="Q92" s="383"/>
      <c r="R92" s="38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6"/>
    </row>
    <row r="93" spans="1:30" ht="25.5" customHeight="1">
      <c r="A93" s="44"/>
      <c r="B93" s="294">
        <v>2</v>
      </c>
      <c r="C93" s="296"/>
      <c r="D93" s="296"/>
      <c r="E93" s="297"/>
      <c r="F93" s="298"/>
      <c r="G93" s="298"/>
      <c r="H93" s="298"/>
      <c r="I93" s="298"/>
      <c r="J93" s="299"/>
      <c r="K93" s="300"/>
      <c r="L93" s="278"/>
      <c r="M93" s="278"/>
      <c r="N93" s="278"/>
      <c r="O93" s="43"/>
      <c r="P93" s="105" t="s">
        <v>16</v>
      </c>
      <c r="Q93" s="174" t="s">
        <v>14</v>
      </c>
      <c r="R93" s="175" t="s">
        <v>15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6"/>
    </row>
    <row r="94" spans="1:30" ht="25.5" customHeight="1">
      <c r="A94" s="44"/>
      <c r="B94" s="301">
        <v>3</v>
      </c>
      <c r="C94" s="236"/>
      <c r="D94" s="236"/>
      <c r="E94" s="236"/>
      <c r="F94" s="302"/>
      <c r="G94" s="303"/>
      <c r="H94" s="303"/>
      <c r="I94" s="303"/>
      <c r="J94" s="304"/>
      <c r="K94" s="305"/>
      <c r="L94" s="278"/>
      <c r="M94" s="278"/>
      <c r="N94" s="278"/>
      <c r="O94" s="43"/>
      <c r="P94" s="154" t="s">
        <v>33</v>
      </c>
      <c r="Q94" s="155">
        <f>(Q86*100/$Q$90)/100</f>
        <v>1</v>
      </c>
      <c r="R94" s="157">
        <f>(R86*100/$R$90)/100</f>
        <v>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6"/>
    </row>
    <row r="95" spans="1:30" ht="25.5" customHeight="1">
      <c r="A95" s="44"/>
      <c r="B95" s="306">
        <v>4</v>
      </c>
      <c r="C95" s="245"/>
      <c r="D95" s="245"/>
      <c r="E95" s="245"/>
      <c r="F95" s="298"/>
      <c r="G95" s="298"/>
      <c r="H95" s="298"/>
      <c r="I95" s="298"/>
      <c r="J95" s="299"/>
      <c r="K95" s="300"/>
      <c r="L95" s="278"/>
      <c r="M95" s="278"/>
      <c r="N95" s="278"/>
      <c r="O95" s="43"/>
      <c r="P95" s="130" t="s">
        <v>34</v>
      </c>
      <c r="Q95" s="158">
        <f t="shared" ref="Q95:R95" si="46">(Q87*100/Q$90)/100</f>
        <v>0</v>
      </c>
      <c r="R95" s="160">
        <f t="shared" si="46"/>
        <v>1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6"/>
    </row>
    <row r="96" spans="1:30" ht="25.5" customHeight="1">
      <c r="A96" s="44"/>
      <c r="B96" s="301">
        <v>5</v>
      </c>
      <c r="C96" s="236"/>
      <c r="D96" s="236"/>
      <c r="E96" s="236"/>
      <c r="F96" s="302"/>
      <c r="G96" s="302"/>
      <c r="H96" s="302"/>
      <c r="I96" s="302"/>
      <c r="J96" s="307"/>
      <c r="K96" s="308"/>
      <c r="L96" s="278"/>
      <c r="M96" s="278"/>
      <c r="N96" s="278"/>
      <c r="O96" s="43"/>
      <c r="P96" s="185" t="s">
        <v>35</v>
      </c>
      <c r="Q96" s="162">
        <f t="shared" ref="Q96:R96" si="47">(Q88*100/Q$90)/100</f>
        <v>0</v>
      </c>
      <c r="R96" s="164">
        <f t="shared" si="47"/>
        <v>0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6"/>
    </row>
    <row r="97" spans="1:30" ht="25.5" customHeight="1">
      <c r="A97" s="44"/>
      <c r="B97" s="306">
        <v>6</v>
      </c>
      <c r="C97" s="245"/>
      <c r="D97" s="247"/>
      <c r="E97" s="247"/>
      <c r="F97" s="298"/>
      <c r="G97" s="298"/>
      <c r="H97" s="298"/>
      <c r="I97" s="298"/>
      <c r="J97" s="299"/>
      <c r="K97" s="300"/>
      <c r="L97" s="278"/>
      <c r="M97" s="278"/>
      <c r="N97" s="278"/>
      <c r="O97" s="43"/>
      <c r="P97" s="140" t="s">
        <v>36</v>
      </c>
      <c r="Q97" s="167">
        <f t="shared" ref="Q97:R97" si="48">(Q89*100/Q$90)/100</f>
        <v>0</v>
      </c>
      <c r="R97" s="169">
        <f t="shared" si="48"/>
        <v>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6"/>
    </row>
    <row r="98" spans="1:30" ht="25.5" customHeight="1">
      <c r="A98" s="44"/>
      <c r="B98" s="301">
        <v>7</v>
      </c>
      <c r="C98" s="236"/>
      <c r="D98" s="236"/>
      <c r="E98" s="236"/>
      <c r="F98" s="302"/>
      <c r="G98" s="302"/>
      <c r="H98" s="302"/>
      <c r="I98" s="302"/>
      <c r="J98" s="307"/>
      <c r="K98" s="308"/>
      <c r="L98" s="278"/>
      <c r="M98" s="278"/>
      <c r="N98" s="278"/>
      <c r="O98" s="43"/>
      <c r="P98" s="145" t="s">
        <v>26</v>
      </c>
      <c r="Q98" s="170">
        <f t="shared" ref="Q98:R98" si="49">SUM(Q94:Q97)</f>
        <v>1</v>
      </c>
      <c r="R98" s="172">
        <f t="shared" si="49"/>
        <v>1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6"/>
    </row>
    <row r="99" spans="1:30" ht="25.5" customHeight="1">
      <c r="A99" s="44"/>
      <c r="B99" s="306">
        <v>8</v>
      </c>
      <c r="C99" s="245"/>
      <c r="D99" s="245"/>
      <c r="E99" s="245"/>
      <c r="F99" s="298"/>
      <c r="G99" s="298"/>
      <c r="H99" s="298"/>
      <c r="I99" s="298"/>
      <c r="J99" s="299"/>
      <c r="K99" s="300"/>
      <c r="L99" s="278"/>
      <c r="M99" s="278"/>
      <c r="N99" s="278"/>
      <c r="O99" s="4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6"/>
    </row>
    <row r="100" spans="1:30" ht="25.5" customHeight="1">
      <c r="A100" s="44"/>
      <c r="B100" s="301">
        <v>9</v>
      </c>
      <c r="C100" s="236"/>
      <c r="D100" s="236"/>
      <c r="E100" s="236"/>
      <c r="F100" s="302"/>
      <c r="G100" s="302"/>
      <c r="H100" s="302"/>
      <c r="I100" s="302"/>
      <c r="J100" s="307"/>
      <c r="K100" s="308"/>
      <c r="L100" s="278"/>
      <c r="M100" s="278"/>
      <c r="N100" s="278"/>
      <c r="O100" s="43"/>
      <c r="P100" s="396" t="s">
        <v>93</v>
      </c>
      <c r="Q100" s="383"/>
      <c r="R100" s="38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6"/>
    </row>
    <row r="101" spans="1:30" ht="25.5" customHeight="1">
      <c r="A101" s="44"/>
      <c r="B101" s="294">
        <v>10</v>
      </c>
      <c r="C101" s="247"/>
      <c r="D101" s="247"/>
      <c r="E101" s="247"/>
      <c r="F101" s="298"/>
      <c r="G101" s="298"/>
      <c r="H101" s="298"/>
      <c r="I101" s="298"/>
      <c r="J101" s="299"/>
      <c r="K101" s="300"/>
      <c r="L101" s="278"/>
      <c r="M101" s="278"/>
      <c r="N101" s="278"/>
      <c r="O101" s="43"/>
      <c r="P101" s="402" t="s">
        <v>16</v>
      </c>
      <c r="Q101" s="404" t="s">
        <v>94</v>
      </c>
      <c r="R101" s="40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6"/>
    </row>
    <row r="102" spans="1:30" ht="25.5" customHeight="1">
      <c r="A102" s="44"/>
      <c r="B102" s="309">
        <v>11</v>
      </c>
      <c r="C102" s="236"/>
      <c r="D102" s="236"/>
      <c r="E102" s="236"/>
      <c r="F102" s="302"/>
      <c r="G102" s="302"/>
      <c r="H102" s="302"/>
      <c r="I102" s="302"/>
      <c r="J102" s="307"/>
      <c r="K102" s="308"/>
      <c r="L102" s="278"/>
      <c r="M102" s="278"/>
      <c r="N102" s="278"/>
      <c r="O102" s="43"/>
      <c r="P102" s="403"/>
      <c r="Q102" s="406"/>
      <c r="R102" s="407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6"/>
    </row>
    <row r="103" spans="1:30" ht="25.5" customHeight="1">
      <c r="A103" s="44"/>
      <c r="B103" s="306">
        <v>12</v>
      </c>
      <c r="C103" s="245"/>
      <c r="D103" s="245"/>
      <c r="E103" s="245"/>
      <c r="F103" s="298"/>
      <c r="G103" s="298"/>
      <c r="H103" s="298"/>
      <c r="I103" s="298"/>
      <c r="J103" s="299"/>
      <c r="K103" s="300"/>
      <c r="L103" s="278"/>
      <c r="M103" s="278"/>
      <c r="N103" s="278"/>
      <c r="O103" s="43"/>
      <c r="P103" s="310" t="s">
        <v>22</v>
      </c>
      <c r="Q103" s="408">
        <f>COUNTIFS($N$68:$N$87,"&gt;=0",$N$68:$N$87,"&lt;0,99")</f>
        <v>0</v>
      </c>
      <c r="R103" s="378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6"/>
    </row>
    <row r="104" spans="1:30" ht="25.5" customHeight="1">
      <c r="A104" s="44"/>
      <c r="B104" s="301">
        <v>13</v>
      </c>
      <c r="C104" s="236"/>
      <c r="D104" s="236"/>
      <c r="E104" s="236"/>
      <c r="F104" s="302"/>
      <c r="G104" s="302"/>
      <c r="H104" s="302"/>
      <c r="I104" s="302"/>
      <c r="J104" s="307"/>
      <c r="K104" s="308"/>
      <c r="L104" s="278" t="str">
        <f t="shared" ref="L104:L109" si="50">IFERROR(VLOOKUP($C106,$C$14:$N$61,10,"FALSE"),"")</f>
        <v/>
      </c>
      <c r="M104" s="278" t="str">
        <f t="shared" ref="M104:M109" si="51">IFERROR(VLOOKUP($C106,$C$14:$N$61,11,"FALSE"),"")</f>
        <v/>
      </c>
      <c r="N104" s="278" t="str">
        <f t="shared" ref="N104:N109" si="52">IFERROR(VLOOKUP($C106,$C$14:$N$61,12,"FALSE"),"")</f>
        <v/>
      </c>
      <c r="O104" s="43"/>
      <c r="P104" s="198" t="s">
        <v>23</v>
      </c>
      <c r="Q104" s="409">
        <f>COUNTIFS($N$68:$N$87,"&gt;=1",$N$68:$N$87,"&lt;1,99")</f>
        <v>1</v>
      </c>
      <c r="R104" s="38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"/>
    </row>
    <row r="105" spans="1:30" ht="25.5" customHeight="1">
      <c r="A105" s="44"/>
      <c r="B105" s="306">
        <v>14</v>
      </c>
      <c r="C105" s="247"/>
      <c r="D105" s="247"/>
      <c r="E105" s="247"/>
      <c r="F105" s="298"/>
      <c r="G105" s="298"/>
      <c r="H105" s="298"/>
      <c r="I105" s="298"/>
      <c r="J105" s="299"/>
      <c r="K105" s="300"/>
      <c r="L105" s="278" t="str">
        <f t="shared" si="50"/>
        <v/>
      </c>
      <c r="M105" s="278" t="str">
        <f t="shared" si="51"/>
        <v/>
      </c>
      <c r="N105" s="278" t="str">
        <f t="shared" si="52"/>
        <v/>
      </c>
      <c r="O105" s="43"/>
      <c r="P105" s="201" t="s">
        <v>24</v>
      </c>
      <c r="Q105" s="410">
        <f>COUNTIFS($N$68:$N$87,"&gt;=2",$N$68:$N$87,"&lt;2,99")</f>
        <v>2</v>
      </c>
      <c r="R105" s="38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"/>
    </row>
    <row r="106" spans="1:30" ht="25.5" customHeight="1">
      <c r="A106" s="44"/>
      <c r="B106" s="301">
        <v>15</v>
      </c>
      <c r="C106" s="236"/>
      <c r="D106" s="236"/>
      <c r="E106" s="236"/>
      <c r="F106" s="302"/>
      <c r="G106" s="302"/>
      <c r="H106" s="302"/>
      <c r="I106" s="302"/>
      <c r="J106" s="307"/>
      <c r="K106" s="308"/>
      <c r="L106" s="278" t="str">
        <f t="shared" si="50"/>
        <v/>
      </c>
      <c r="M106" s="278" t="str">
        <f t="shared" si="51"/>
        <v/>
      </c>
      <c r="N106" s="278" t="str">
        <f t="shared" si="52"/>
        <v/>
      </c>
      <c r="O106" s="43"/>
      <c r="P106" s="202" t="s">
        <v>25</v>
      </c>
      <c r="Q106" s="411">
        <f>COUNTIF($N$68:$N$87,"3")</f>
        <v>0</v>
      </c>
      <c r="R106" s="38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"/>
    </row>
    <row r="107" spans="1:30" ht="25.5" customHeight="1">
      <c r="A107" s="44"/>
      <c r="B107" s="306">
        <v>16</v>
      </c>
      <c r="C107" s="245"/>
      <c r="D107" s="245"/>
      <c r="E107" s="245"/>
      <c r="F107" s="298"/>
      <c r="G107" s="298"/>
      <c r="H107" s="298"/>
      <c r="I107" s="298"/>
      <c r="J107" s="299"/>
      <c r="K107" s="300"/>
      <c r="L107" s="278" t="str">
        <f t="shared" si="50"/>
        <v/>
      </c>
      <c r="M107" s="278" t="str">
        <f t="shared" si="51"/>
        <v/>
      </c>
      <c r="N107" s="278" t="str">
        <f t="shared" si="52"/>
        <v/>
      </c>
      <c r="O107" s="43"/>
      <c r="P107" s="311" t="s">
        <v>26</v>
      </c>
      <c r="Q107" s="412">
        <f>SUM(Q103:R106)</f>
        <v>3</v>
      </c>
      <c r="R107" s="40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"/>
    </row>
    <row r="108" spans="1:30" ht="25.5" customHeight="1">
      <c r="A108" s="44"/>
      <c r="B108" s="301">
        <v>17</v>
      </c>
      <c r="C108" s="236"/>
      <c r="D108" s="236"/>
      <c r="E108" s="236"/>
      <c r="F108" s="302"/>
      <c r="G108" s="302"/>
      <c r="H108" s="302"/>
      <c r="I108" s="302"/>
      <c r="J108" s="307"/>
      <c r="K108" s="308"/>
      <c r="L108" s="278" t="str">
        <f t="shared" si="50"/>
        <v/>
      </c>
      <c r="M108" s="278" t="str">
        <f t="shared" si="51"/>
        <v/>
      </c>
      <c r="N108" s="278" t="str">
        <f t="shared" si="52"/>
        <v/>
      </c>
      <c r="O108" s="43"/>
      <c r="P108" s="413" t="s">
        <v>95</v>
      </c>
      <c r="Q108" s="395"/>
      <c r="R108" s="39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"/>
    </row>
    <row r="109" spans="1:30" ht="25.5" customHeight="1">
      <c r="A109" s="44"/>
      <c r="B109" s="294">
        <v>18</v>
      </c>
      <c r="C109" s="247"/>
      <c r="D109" s="247"/>
      <c r="E109" s="247"/>
      <c r="F109" s="298"/>
      <c r="G109" s="298"/>
      <c r="H109" s="298"/>
      <c r="I109" s="298"/>
      <c r="J109" s="299"/>
      <c r="K109" s="300"/>
      <c r="L109" s="278" t="str">
        <f t="shared" si="50"/>
        <v/>
      </c>
      <c r="M109" s="278" t="str">
        <f t="shared" si="51"/>
        <v/>
      </c>
      <c r="N109" s="278" t="str">
        <f t="shared" si="52"/>
        <v/>
      </c>
      <c r="O109" s="43"/>
      <c r="P109" s="402" t="s">
        <v>16</v>
      </c>
      <c r="Q109" s="404" t="s">
        <v>96</v>
      </c>
      <c r="R109" s="40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"/>
    </row>
    <row r="110" spans="1:30" ht="25.5" customHeight="1">
      <c r="A110" s="44"/>
      <c r="B110" s="309">
        <v>19</v>
      </c>
      <c r="C110" s="236"/>
      <c r="D110" s="236"/>
      <c r="E110" s="236"/>
      <c r="F110" s="302"/>
      <c r="G110" s="302"/>
      <c r="H110" s="302"/>
      <c r="I110" s="302"/>
      <c r="J110" s="307"/>
      <c r="K110" s="308"/>
      <c r="L110" s="278" t="str">
        <f t="shared" ref="L110:L111" si="53">IFERROR(VLOOKUP(#REF!,$C$14:$N$61,10,"FALSE"),"")</f>
        <v/>
      </c>
      <c r="M110" s="278" t="str">
        <f t="shared" ref="M110:M111" si="54">IFERROR(VLOOKUP(#REF!,$C$14:$N$61,11,"FALSE"),"")</f>
        <v/>
      </c>
      <c r="N110" s="278" t="str">
        <f t="shared" ref="N110:N111" si="55">IFERROR(VLOOKUP(#REF!,$C$14:$N$61,12,"FALSE"),"")</f>
        <v/>
      </c>
      <c r="O110" s="43"/>
      <c r="P110" s="403"/>
      <c r="Q110" s="406"/>
      <c r="R110" s="407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"/>
    </row>
    <row r="111" spans="1:30" ht="25.5" customHeight="1">
      <c r="A111" s="44"/>
      <c r="B111" s="306">
        <v>20</v>
      </c>
      <c r="C111" s="247"/>
      <c r="D111" s="247"/>
      <c r="E111" s="247"/>
      <c r="F111" s="298"/>
      <c r="G111" s="298"/>
      <c r="H111" s="298"/>
      <c r="I111" s="298"/>
      <c r="J111" s="299"/>
      <c r="K111" s="300"/>
      <c r="L111" s="278" t="str">
        <f t="shared" si="53"/>
        <v/>
      </c>
      <c r="M111" s="278" t="str">
        <f t="shared" si="54"/>
        <v/>
      </c>
      <c r="N111" s="278" t="str">
        <f t="shared" si="55"/>
        <v/>
      </c>
      <c r="O111" s="43"/>
      <c r="P111" s="154" t="s">
        <v>33</v>
      </c>
      <c r="Q111" s="414">
        <f t="shared" ref="Q111:Q114" si="56">(Q103*100/$Q$107)/100</f>
        <v>0</v>
      </c>
      <c r="R111" s="415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"/>
    </row>
    <row r="112" spans="1:30" ht="25.5" customHeight="1">
      <c r="A112" s="44"/>
      <c r="B112" s="301">
        <v>21</v>
      </c>
      <c r="C112" s="188"/>
      <c r="D112" s="188"/>
      <c r="E112" s="188"/>
      <c r="F112" s="312"/>
      <c r="G112" s="312"/>
      <c r="H112" s="312"/>
      <c r="I112" s="312"/>
      <c r="J112" s="313"/>
      <c r="K112" s="308"/>
      <c r="L112" s="278" t="str">
        <f t="shared" ref="L112:L114" si="57">IFERROR(VLOOKUP($C112,$C$14:$N$61,10,"FALSE"),"")</f>
        <v/>
      </c>
      <c r="M112" s="278" t="str">
        <f t="shared" ref="M112:M114" si="58">IFERROR(VLOOKUP($C112,$C$14:$N$61,11,"FALSE"),"")</f>
        <v/>
      </c>
      <c r="N112" s="278" t="str">
        <f t="shared" ref="N112:N114" si="59">IFERROR(VLOOKUP($C112,$C$14:$N$61,12,"FALSE"),"")</f>
        <v/>
      </c>
      <c r="O112" s="43"/>
      <c r="P112" s="130" t="s">
        <v>34</v>
      </c>
      <c r="Q112" s="416">
        <f t="shared" si="56"/>
        <v>0.33333333333333337</v>
      </c>
      <c r="R112" s="38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"/>
    </row>
    <row r="113" spans="1:30" ht="25.5" customHeight="1">
      <c r="A113" s="44"/>
      <c r="B113" s="306">
        <v>22</v>
      </c>
      <c r="C113" s="245"/>
      <c r="D113" s="245"/>
      <c r="E113" s="245"/>
      <c r="F113" s="298"/>
      <c r="G113" s="314"/>
      <c r="H113" s="314"/>
      <c r="I113" s="314"/>
      <c r="J113" s="315"/>
      <c r="K113" s="316"/>
      <c r="L113" s="278" t="str">
        <f t="shared" si="57"/>
        <v/>
      </c>
      <c r="M113" s="278" t="str">
        <f t="shared" si="58"/>
        <v/>
      </c>
      <c r="N113" s="278" t="str">
        <f t="shared" si="59"/>
        <v/>
      </c>
      <c r="O113" s="43"/>
      <c r="P113" s="185" t="s">
        <v>35</v>
      </c>
      <c r="Q113" s="398">
        <f t="shared" si="56"/>
        <v>0.66666666666666674</v>
      </c>
      <c r="R113" s="38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"/>
    </row>
    <row r="114" spans="1:30" ht="25.5" customHeight="1">
      <c r="A114" s="44"/>
      <c r="B114" s="301">
        <v>23</v>
      </c>
      <c r="C114" s="236"/>
      <c r="D114" s="236"/>
      <c r="E114" s="236"/>
      <c r="F114" s="312"/>
      <c r="G114" s="312"/>
      <c r="H114" s="312"/>
      <c r="I114" s="312"/>
      <c r="J114" s="313"/>
      <c r="K114" s="308"/>
      <c r="L114" s="278" t="str">
        <f t="shared" si="57"/>
        <v/>
      </c>
      <c r="M114" s="278" t="str">
        <f t="shared" si="58"/>
        <v/>
      </c>
      <c r="N114" s="278" t="str">
        <f t="shared" si="59"/>
        <v/>
      </c>
      <c r="O114" s="43"/>
      <c r="P114" s="140" t="s">
        <v>36</v>
      </c>
      <c r="Q114" s="399">
        <f t="shared" si="56"/>
        <v>0</v>
      </c>
      <c r="R114" s="38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"/>
    </row>
    <row r="115" spans="1:30" ht="25.5" customHeight="1">
      <c r="A115" s="44"/>
      <c r="B115" s="306">
        <v>24</v>
      </c>
      <c r="C115" s="245"/>
      <c r="D115" s="245"/>
      <c r="E115" s="245"/>
      <c r="F115" s="298"/>
      <c r="G115" s="314"/>
      <c r="H115" s="298"/>
      <c r="I115" s="298"/>
      <c r="J115" s="299"/>
      <c r="K115" s="300"/>
      <c r="L115" s="278" t="str">
        <f>IFERROR(VLOOKUP($C87,$C$14:$N$61,10,"FALSE"),"")</f>
        <v/>
      </c>
      <c r="M115" s="278" t="str">
        <f>IFERROR(VLOOKUP($C87,$C$14:$N$61,11,"FALSE"),"")</f>
        <v/>
      </c>
      <c r="N115" s="278" t="str">
        <f>IFERROR(VLOOKUP($C87,$C$14:$N$61,12,"FALSE"),"")</f>
        <v/>
      </c>
      <c r="O115" s="317"/>
      <c r="P115" s="318" t="s">
        <v>26</v>
      </c>
      <c r="Q115" s="400">
        <f>SUM(Q111:R114)</f>
        <v>1</v>
      </c>
      <c r="R115" s="401"/>
      <c r="S115" s="13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"/>
    </row>
    <row r="116" spans="1:30" ht="24" customHeight="1">
      <c r="A116" s="219"/>
      <c r="B116" s="309">
        <v>25</v>
      </c>
      <c r="C116" s="257"/>
      <c r="D116" s="257"/>
      <c r="E116" s="257"/>
      <c r="F116" s="312"/>
      <c r="G116" s="312"/>
      <c r="H116" s="312"/>
      <c r="I116" s="312"/>
      <c r="J116" s="313"/>
      <c r="K116" s="308"/>
      <c r="AD116" s="75"/>
    </row>
    <row r="117" spans="1:30" ht="24" customHeight="1">
      <c r="A117" s="219"/>
      <c r="B117" s="294">
        <v>26</v>
      </c>
      <c r="C117" s="245"/>
      <c r="D117" s="245"/>
      <c r="E117" s="245"/>
      <c r="F117" s="298"/>
      <c r="G117" s="298"/>
      <c r="H117" s="298"/>
      <c r="I117" s="298"/>
      <c r="J117" s="299"/>
      <c r="K117" s="300"/>
      <c r="AD117" s="75"/>
    </row>
    <row r="118" spans="1:30" ht="24" customHeight="1">
      <c r="B118" s="301">
        <v>27</v>
      </c>
      <c r="C118" s="236"/>
      <c r="D118" s="236"/>
      <c r="E118" s="236"/>
      <c r="F118" s="312"/>
      <c r="G118" s="312"/>
      <c r="H118" s="312"/>
      <c r="I118" s="312"/>
      <c r="J118" s="313"/>
      <c r="K118" s="308"/>
      <c r="AD118" s="75"/>
    </row>
    <row r="119" spans="1:30" ht="24" customHeight="1">
      <c r="B119" s="306">
        <v>28</v>
      </c>
      <c r="C119" s="245"/>
      <c r="D119" s="245"/>
      <c r="E119" s="245"/>
      <c r="F119" s="298"/>
      <c r="G119" s="298"/>
      <c r="H119" s="298"/>
      <c r="I119" s="298"/>
      <c r="J119" s="299"/>
      <c r="K119" s="300"/>
      <c r="AD119" s="75"/>
    </row>
    <row r="120" spans="1:30" ht="24" customHeight="1">
      <c r="B120" s="301">
        <v>29</v>
      </c>
      <c r="C120" s="257"/>
      <c r="D120" s="257"/>
      <c r="E120" s="257"/>
      <c r="F120" s="312"/>
      <c r="G120" s="312"/>
      <c r="H120" s="312"/>
      <c r="I120" s="312"/>
      <c r="J120" s="313"/>
      <c r="K120" s="308"/>
      <c r="AD120" s="75"/>
    </row>
    <row r="121" spans="1:30" ht="24" customHeight="1">
      <c r="B121" s="306">
        <v>30</v>
      </c>
      <c r="C121" s="245"/>
      <c r="D121" s="245"/>
      <c r="E121" s="245"/>
      <c r="F121" s="298"/>
      <c r="G121" s="298"/>
      <c r="H121" s="298"/>
      <c r="I121" s="298"/>
      <c r="J121" s="299"/>
      <c r="K121" s="300"/>
      <c r="AD121" s="75"/>
    </row>
    <row r="122" spans="1:30" ht="24" customHeight="1">
      <c r="B122" s="301">
        <v>31</v>
      </c>
      <c r="C122" s="236"/>
      <c r="D122" s="236"/>
      <c r="E122" s="236"/>
      <c r="F122" s="312"/>
      <c r="G122" s="312"/>
      <c r="H122" s="312"/>
      <c r="I122" s="312"/>
      <c r="J122" s="313"/>
      <c r="K122" s="308"/>
      <c r="AD122" s="75"/>
    </row>
    <row r="123" spans="1:30" ht="24" customHeight="1">
      <c r="B123" s="294">
        <v>32</v>
      </c>
      <c r="C123" s="245"/>
      <c r="D123" s="245"/>
      <c r="E123" s="245"/>
      <c r="F123" s="298"/>
      <c r="G123" s="298"/>
      <c r="H123" s="298"/>
      <c r="I123" s="298"/>
      <c r="J123" s="299"/>
      <c r="K123" s="300"/>
      <c r="AD123" s="75"/>
    </row>
    <row r="124" spans="1:30" ht="24" customHeight="1">
      <c r="B124" s="301">
        <v>33</v>
      </c>
      <c r="C124" s="257"/>
      <c r="D124" s="257"/>
      <c r="E124" s="257"/>
      <c r="F124" s="312"/>
      <c r="G124" s="312"/>
      <c r="H124" s="312"/>
      <c r="I124" s="312"/>
      <c r="J124" s="313"/>
      <c r="K124" s="308"/>
      <c r="AD124" s="75"/>
    </row>
    <row r="125" spans="1:30" ht="24" customHeight="1">
      <c r="B125" s="306">
        <v>34</v>
      </c>
      <c r="C125" s="245"/>
      <c r="D125" s="245"/>
      <c r="E125" s="245"/>
      <c r="F125" s="298"/>
      <c r="G125" s="298"/>
      <c r="H125" s="298"/>
      <c r="I125" s="298"/>
      <c r="J125" s="299"/>
      <c r="K125" s="300"/>
      <c r="AD125" s="75"/>
    </row>
    <row r="126" spans="1:30" ht="24" customHeight="1">
      <c r="B126" s="301">
        <v>35</v>
      </c>
      <c r="C126" s="236"/>
      <c r="D126" s="236"/>
      <c r="E126" s="236"/>
      <c r="F126" s="312"/>
      <c r="G126" s="312"/>
      <c r="H126" s="312"/>
      <c r="I126" s="312"/>
      <c r="J126" s="313"/>
      <c r="K126" s="308"/>
      <c r="AD126" s="75"/>
    </row>
    <row r="127" spans="1:30" ht="24" customHeight="1">
      <c r="B127" s="306">
        <v>36</v>
      </c>
      <c r="C127" s="245"/>
      <c r="D127" s="245"/>
      <c r="E127" s="245"/>
      <c r="F127" s="298"/>
      <c r="G127" s="298"/>
      <c r="H127" s="298"/>
      <c r="I127" s="298"/>
      <c r="J127" s="299"/>
      <c r="K127" s="300"/>
      <c r="AD127" s="75"/>
    </row>
    <row r="128" spans="1:30" ht="24" customHeight="1">
      <c r="B128" s="301">
        <v>37</v>
      </c>
      <c r="C128" s="257"/>
      <c r="D128" s="257"/>
      <c r="E128" s="257"/>
      <c r="F128" s="312"/>
      <c r="G128" s="312"/>
      <c r="H128" s="312"/>
      <c r="I128" s="312"/>
      <c r="J128" s="313"/>
      <c r="K128" s="308"/>
      <c r="AD128" s="75"/>
    </row>
    <row r="129" spans="2:30" ht="24" customHeight="1">
      <c r="B129" s="306">
        <v>38</v>
      </c>
      <c r="C129" s="245"/>
      <c r="D129" s="245"/>
      <c r="E129" s="245"/>
      <c r="F129" s="298"/>
      <c r="G129" s="298"/>
      <c r="H129" s="298"/>
      <c r="I129" s="298"/>
      <c r="J129" s="299"/>
      <c r="K129" s="300"/>
      <c r="AD129" s="75"/>
    </row>
    <row r="130" spans="2:30" ht="24" customHeight="1">
      <c r="B130" s="309">
        <v>39</v>
      </c>
      <c r="C130" s="257"/>
      <c r="D130" s="257"/>
      <c r="E130" s="257"/>
      <c r="F130" s="312"/>
      <c r="G130" s="312"/>
      <c r="H130" s="312"/>
      <c r="I130" s="312"/>
      <c r="J130" s="313"/>
      <c r="K130" s="308"/>
      <c r="AD130" s="75"/>
    </row>
    <row r="131" spans="2:30" ht="24" customHeight="1">
      <c r="B131" s="319">
        <v>40</v>
      </c>
      <c r="C131" s="320"/>
      <c r="D131" s="320"/>
      <c r="E131" s="320"/>
      <c r="F131" s="320"/>
      <c r="G131" s="320"/>
      <c r="H131" s="320"/>
      <c r="I131" s="320"/>
      <c r="J131" s="321"/>
      <c r="K131" s="322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95"/>
    </row>
    <row r="132" spans="2:30" ht="15.75" customHeight="1"/>
    <row r="133" spans="2:30" ht="15.75" customHeight="1"/>
    <row r="134" spans="2:30" ht="15.75" customHeight="1"/>
    <row r="135" spans="2:30" ht="15.75" customHeight="1"/>
    <row r="136" spans="2:30" ht="15.75" customHeight="1"/>
    <row r="137" spans="2:30" ht="15.75" customHeight="1"/>
    <row r="138" spans="2:30" ht="15.75" customHeight="1"/>
    <row r="139" spans="2:30" ht="15.75" customHeight="1"/>
    <row r="140" spans="2:30" ht="15.75" customHeight="1"/>
    <row r="141" spans="2:30" ht="15.75" customHeight="1"/>
    <row r="142" spans="2:30" ht="15.75" customHeight="1"/>
    <row r="143" spans="2:30" ht="15.75" customHeight="1"/>
    <row r="144" spans="2:30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74">
    <mergeCell ref="Q59:R59"/>
    <mergeCell ref="Q60:R60"/>
    <mergeCell ref="B63:O63"/>
    <mergeCell ref="P63:AD63"/>
    <mergeCell ref="Q75:Q76"/>
    <mergeCell ref="R75:R76"/>
    <mergeCell ref="P74:U74"/>
    <mergeCell ref="P75:P76"/>
    <mergeCell ref="U75:U76"/>
    <mergeCell ref="S75:S76"/>
    <mergeCell ref="T75:T76"/>
    <mergeCell ref="Q61:R61"/>
    <mergeCell ref="L65:M66"/>
    <mergeCell ref="N65:N67"/>
    <mergeCell ref="P65:U65"/>
    <mergeCell ref="P66:U66"/>
    <mergeCell ref="P54:R54"/>
    <mergeCell ref="P55:P56"/>
    <mergeCell ref="Q55:R56"/>
    <mergeCell ref="Q57:R57"/>
    <mergeCell ref="Q58:R58"/>
    <mergeCell ref="Q49:R49"/>
    <mergeCell ref="Q50:R50"/>
    <mergeCell ref="Q51:R51"/>
    <mergeCell ref="Q52:R52"/>
    <mergeCell ref="Q53:R53"/>
    <mergeCell ref="P29:R29"/>
    <mergeCell ref="P30:R30"/>
    <mergeCell ref="P38:R38"/>
    <mergeCell ref="P46:R46"/>
    <mergeCell ref="P47:P48"/>
    <mergeCell ref="Q47:R48"/>
    <mergeCell ref="P21:P22"/>
    <mergeCell ref="Q21:Q22"/>
    <mergeCell ref="S21:S22"/>
    <mergeCell ref="T21:T22"/>
    <mergeCell ref="U21:U22"/>
    <mergeCell ref="R21:R22"/>
    <mergeCell ref="L11:M12"/>
    <mergeCell ref="N11:N12"/>
    <mergeCell ref="P11:U11"/>
    <mergeCell ref="P12:U12"/>
    <mergeCell ref="P20:U20"/>
    <mergeCell ref="E7:G7"/>
    <mergeCell ref="E8:G8"/>
    <mergeCell ref="E9:G9"/>
    <mergeCell ref="B11:D12"/>
    <mergeCell ref="E11:E12"/>
    <mergeCell ref="F11:J11"/>
    <mergeCell ref="D2:H2"/>
    <mergeCell ref="E3:G3"/>
    <mergeCell ref="E4:G4"/>
    <mergeCell ref="E5:G5"/>
    <mergeCell ref="E6:G6"/>
    <mergeCell ref="Q113:R113"/>
    <mergeCell ref="Q114:R114"/>
    <mergeCell ref="Q115:R115"/>
    <mergeCell ref="P101:P102"/>
    <mergeCell ref="Q101:R102"/>
    <mergeCell ref="Q103:R103"/>
    <mergeCell ref="Q104:R104"/>
    <mergeCell ref="Q105:R105"/>
    <mergeCell ref="Q106:R106"/>
    <mergeCell ref="Q107:R107"/>
    <mergeCell ref="P108:R108"/>
    <mergeCell ref="P109:P110"/>
    <mergeCell ref="Q109:R110"/>
    <mergeCell ref="Q111:R111"/>
    <mergeCell ref="Q112:R112"/>
    <mergeCell ref="P83:R83"/>
    <mergeCell ref="P84:R84"/>
    <mergeCell ref="B89:K89"/>
    <mergeCell ref="P92:R92"/>
    <mergeCell ref="P100:R100"/>
  </mergeCells>
  <conditionalFormatting sqref="F14:J61">
    <cfRule type="containsText" dxfId="21" priority="11" operator="containsText" text="3">
      <formula>NOT(ISERROR(SEARCH(("3"),(F14))))</formula>
    </cfRule>
  </conditionalFormatting>
  <conditionalFormatting sqref="F14:J61">
    <cfRule type="containsText" dxfId="20" priority="12" operator="containsText" text="2">
      <formula>NOT(ISERROR(SEARCH(("2"),(F14))))</formula>
    </cfRule>
  </conditionalFormatting>
  <conditionalFormatting sqref="F14:J61">
    <cfRule type="containsText" dxfId="19" priority="13" operator="containsText" text="1">
      <formula>NOT(ISERROR(SEARCH(("1"),(F14))))</formula>
    </cfRule>
  </conditionalFormatting>
  <conditionalFormatting sqref="F14:J61">
    <cfRule type="containsText" dxfId="18" priority="14" operator="containsText" text="0">
      <formula>NOT(ISERROR(SEARCH(("0"),(F14))))</formula>
    </cfRule>
  </conditionalFormatting>
  <conditionalFormatting sqref="L14:N61 L71:N87 L109:N115 K92:K130">
    <cfRule type="cellIs" dxfId="17" priority="15" operator="between">
      <formula>3</formula>
      <formula>3.99</formula>
    </cfRule>
  </conditionalFormatting>
  <conditionalFormatting sqref="L14:N61 L71:N87 L109:N115 K92:K130">
    <cfRule type="cellIs" dxfId="16" priority="16" operator="between">
      <formula>2</formula>
      <formula>2.99</formula>
    </cfRule>
  </conditionalFormatting>
  <conditionalFormatting sqref="L14:N61 L71:N87 L109:N115 K92:K130">
    <cfRule type="cellIs" dxfId="15" priority="17" operator="between">
      <formula>1</formula>
      <formula>1.99</formula>
    </cfRule>
  </conditionalFormatting>
  <conditionalFormatting sqref="L14:N61 L71:N87 L109:N115 K92:K130">
    <cfRule type="cellIs" dxfId="14" priority="18" operator="between">
      <formula>0</formula>
      <formula>0.99</formula>
    </cfRule>
  </conditionalFormatting>
  <conditionalFormatting sqref="G71:N87 L109:N115 F92:J130 K93:K130">
    <cfRule type="containsText" dxfId="13" priority="19" operator="containsText" text="0">
      <formula>NOT(ISERROR(SEARCH(("0"),(G71))))</formula>
    </cfRule>
  </conditionalFormatting>
  <conditionalFormatting sqref="G71:N87 L109:N115 F92:J130 K93:K130">
    <cfRule type="containsText" dxfId="12" priority="20" operator="containsText" text="1">
      <formula>NOT(ISERROR(SEARCH(("1"),(G71))))</formula>
    </cfRule>
  </conditionalFormatting>
  <conditionalFormatting sqref="G71:N87 L109:N115 F92:J130 K93:K130">
    <cfRule type="containsText" dxfId="11" priority="21" operator="containsText" text="2">
      <formula>NOT(ISERROR(SEARCH(("2"),(G71))))</formula>
    </cfRule>
  </conditionalFormatting>
  <conditionalFormatting sqref="G71:N87 L109:N115 F92:J130 K93:K130">
    <cfRule type="containsText" dxfId="10" priority="22" operator="containsText" text="3">
      <formula>NOT(ISERROR(SEARCH(("3"),(G71))))</formula>
    </cfRule>
  </conditionalFormatting>
  <conditionalFormatting sqref="G68:N68">
    <cfRule type="containsText" dxfId="9" priority="6" operator="containsText" text="3">
      <formula>NOT(ISERROR(SEARCH(("3"),(G68))))</formula>
    </cfRule>
  </conditionalFormatting>
  <conditionalFormatting sqref="G68:N68">
    <cfRule type="containsText" dxfId="8" priority="7" operator="containsText" text="2">
      <formula>NOT(ISERROR(SEARCH(("2"),(G68))))</formula>
    </cfRule>
  </conditionalFormatting>
  <conditionalFormatting sqref="G68:N68">
    <cfRule type="containsText" dxfId="7" priority="8" operator="containsText" text="1">
      <formula>NOT(ISERROR(SEARCH(("1"),(G68))))</formula>
    </cfRule>
  </conditionalFormatting>
  <conditionalFormatting sqref="G68:N68">
    <cfRule type="containsText" dxfId="6" priority="9" operator="containsText" text="0">
      <formula>NOT(ISERROR(SEARCH(("0"),(G68))))</formula>
    </cfRule>
  </conditionalFormatting>
  <conditionalFormatting sqref="G68:N68">
    <cfRule type="containsBlanks" dxfId="5" priority="10">
      <formula>LEN(TRIM(G68))=0</formula>
    </cfRule>
  </conditionalFormatting>
  <conditionalFormatting sqref="G69:N70">
    <cfRule type="containsText" dxfId="4" priority="1" operator="containsText" text="3">
      <formula>NOT(ISERROR(SEARCH(("3"),(G69))))</formula>
    </cfRule>
  </conditionalFormatting>
  <conditionalFormatting sqref="G69:N70">
    <cfRule type="containsText" dxfId="3" priority="2" operator="containsText" text="2">
      <formula>NOT(ISERROR(SEARCH(("2"),(G69))))</formula>
    </cfRule>
  </conditionalFormatting>
  <conditionalFormatting sqref="G69:N70">
    <cfRule type="containsText" dxfId="2" priority="3" operator="containsText" text="1">
      <formula>NOT(ISERROR(SEARCH(("1"),(G69))))</formula>
    </cfRule>
  </conditionalFormatting>
  <conditionalFormatting sqref="G69:N70">
    <cfRule type="containsText" dxfId="1" priority="4" operator="containsText" text="0">
      <formula>NOT(ISERROR(SEARCH(("0"),(G69))))</formula>
    </cfRule>
  </conditionalFormatting>
  <conditionalFormatting sqref="G69:N70">
    <cfRule type="containsBlanks" dxfId="0" priority="5">
      <formula>LEN(TRIM(G69))=0</formula>
    </cfRule>
  </conditionalFormatting>
  <dataValidations count="2">
    <dataValidation type="list" allowBlank="1" showErrorMessage="1" sqref="E14:E61" xr:uid="{00000000-0002-0000-0600-000000000000}">
      <formula1>"Repitente,N.E.E,Extraedad,Ingresó II Semestre"</formula1>
    </dataValidation>
    <dataValidation type="list" allowBlank="1" showErrorMessage="1" sqref="F14:J61" xr:uid="{00000000-0002-0000-0600-000001000000}">
      <formula1>"0.0,1.0,2.0,3.0"</formula1>
    </dataValidation>
  </dataValidations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CONSOLIDADO</vt:lpstr>
      <vt:lpstr>grupo 1</vt:lpstr>
      <vt:lpstr>grupo 2</vt:lpstr>
      <vt:lpstr>grupo 3</vt:lpstr>
      <vt:lpstr>grupo 4</vt:lpstr>
      <vt:lpstr>grupo 5</vt:lpstr>
      <vt:lpstr>grupo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2020-08-10T22:39:20Z</dcterms:created>
  <dcterms:modified xsi:type="dcterms:W3CDTF">2020-08-10T22:39:21Z</dcterms:modified>
</cp:coreProperties>
</file>